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C:\Users\011100\Desktop\★作業中　処遇改善　R2届出・R1実績\HP届出添付ファイル\"/>
    </mc:Choice>
  </mc:AlternateContent>
  <xr:revisionPtr revIDLastSave="0" documentId="13_ncr:1_{A5E184E2-48B7-40E5-BD77-47EB63513BE6}" xr6:coauthVersionLast="36" xr6:coauthVersionMax="36" xr10:uidLastSave="{00000000-0000-0000-0000-000000000000}"/>
  <bookViews>
    <workbookView xWindow="26190" yWindow="-16320" windowWidth="29040" windowHeight="15840" tabRatio="867" xr2:uid="{00000000-000D-0000-FFFF-FFFF00000000}"/>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2">'別紙様式2-1 計画書_総括表'!$A$1:$AJ$222</definedName>
    <definedName name="_xlnm.Print_Area" localSheetId="3">'別紙様式2-2 個表_処遇'!$A$1:$AH$31</definedName>
    <definedName name="_xlnm.Print_Area" localSheetId="4">'別紙様式2-3 個表_特定'!$A$1:$AI$31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#REF!</definedName>
    <definedName name="一覧">[2]加算率一覧!$A$4:$A$25</definedName>
    <definedName name="種類">[3]サービス種類一覧!$A$4:$A$20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41" i="70" l="1"/>
  <c r="AL41" i="70"/>
  <c r="AL61" i="70"/>
  <c r="AM61" i="70"/>
  <c r="AB33" i="70" l="1"/>
  <c r="AB31" i="70"/>
  <c r="D30" i="70"/>
  <c r="AK111" i="72" l="1"/>
  <c r="AK103" i="72"/>
  <c r="AK95" i="72"/>
  <c r="AK87" i="72"/>
  <c r="AK79" i="72"/>
  <c r="AK75" i="72"/>
  <c r="AK71" i="72"/>
  <c r="AK67" i="72"/>
  <c r="AK63" i="72"/>
  <c r="AK59" i="72"/>
  <c r="AK55" i="72"/>
  <c r="AK51" i="72"/>
  <c r="AK47" i="72"/>
  <c r="AM43" i="72"/>
  <c r="AK41" i="72"/>
  <c r="AK39" i="72"/>
  <c r="AK37" i="72"/>
  <c r="AK35" i="72"/>
  <c r="AK33" i="72"/>
  <c r="AK31" i="72"/>
  <c r="AK29" i="72"/>
  <c r="AK27" i="72"/>
  <c r="AK25" i="72"/>
  <c r="AK23" i="72"/>
  <c r="AK21" i="72"/>
  <c r="AK19" i="72"/>
  <c r="U111" i="72"/>
  <c r="AM111" i="72" s="1"/>
  <c r="U110" i="72"/>
  <c r="U109" i="72"/>
  <c r="AM109" i="72" s="1"/>
  <c r="U108" i="72"/>
  <c r="U107" i="72"/>
  <c r="AM107" i="72" s="1"/>
  <c r="U106" i="72"/>
  <c r="U105" i="72"/>
  <c r="AM105" i="72" s="1"/>
  <c r="U104" i="72"/>
  <c r="U103" i="72"/>
  <c r="AM103" i="72" s="1"/>
  <c r="U102" i="72"/>
  <c r="U101" i="72"/>
  <c r="AM101" i="72" s="1"/>
  <c r="U100" i="72"/>
  <c r="U99" i="72"/>
  <c r="AM99" i="72" s="1"/>
  <c r="U98" i="72"/>
  <c r="U97" i="72"/>
  <c r="AM97" i="72" s="1"/>
  <c r="U96" i="72"/>
  <c r="U95" i="72"/>
  <c r="AM95" i="72" s="1"/>
  <c r="U94" i="72"/>
  <c r="U93" i="72"/>
  <c r="AM93" i="72" s="1"/>
  <c r="U92" i="72"/>
  <c r="U91" i="72"/>
  <c r="AM91" i="72" s="1"/>
  <c r="U90" i="72"/>
  <c r="U89" i="72"/>
  <c r="AM89" i="72" s="1"/>
  <c r="U88" i="72"/>
  <c r="U87" i="72"/>
  <c r="AM87" i="72" s="1"/>
  <c r="U86" i="72"/>
  <c r="U85" i="72"/>
  <c r="AM85" i="72" s="1"/>
  <c r="U84" i="72"/>
  <c r="U83" i="72"/>
  <c r="AM83" i="72" s="1"/>
  <c r="U82" i="72"/>
  <c r="U81" i="72"/>
  <c r="AM81" i="72" s="1"/>
  <c r="U80" i="72"/>
  <c r="U79" i="72"/>
  <c r="AM79" i="72" s="1"/>
  <c r="U78" i="72"/>
  <c r="AM78" i="72" s="1"/>
  <c r="U77" i="72"/>
  <c r="AM77" i="72" s="1"/>
  <c r="U76" i="72"/>
  <c r="AM76" i="72" s="1"/>
  <c r="U75" i="72"/>
  <c r="AM75" i="72" s="1"/>
  <c r="U74" i="72"/>
  <c r="AM74" i="72" s="1"/>
  <c r="U73" i="72"/>
  <c r="AM73" i="72" s="1"/>
  <c r="U72" i="72"/>
  <c r="AM72" i="72" s="1"/>
  <c r="U71" i="72"/>
  <c r="AM71" i="72" s="1"/>
  <c r="U70" i="72"/>
  <c r="AM70" i="72" s="1"/>
  <c r="U69" i="72"/>
  <c r="AM69" i="72" s="1"/>
  <c r="U68" i="72"/>
  <c r="AM68" i="72" s="1"/>
  <c r="U67" i="72"/>
  <c r="AM67" i="72" s="1"/>
  <c r="U66" i="72"/>
  <c r="AM66" i="72" s="1"/>
  <c r="U65" i="72"/>
  <c r="AM65" i="72" s="1"/>
  <c r="U64" i="72"/>
  <c r="AM64" i="72" s="1"/>
  <c r="U63" i="72"/>
  <c r="AM63" i="72" s="1"/>
  <c r="U62" i="72"/>
  <c r="AM62" i="72" s="1"/>
  <c r="U61" i="72"/>
  <c r="AM61" i="72" s="1"/>
  <c r="U60" i="72"/>
  <c r="AM60" i="72" s="1"/>
  <c r="U59" i="72"/>
  <c r="AM59" i="72" s="1"/>
  <c r="U58" i="72"/>
  <c r="AM58" i="72" s="1"/>
  <c r="U57" i="72"/>
  <c r="AM57" i="72" s="1"/>
  <c r="U56" i="72"/>
  <c r="AM56" i="72" s="1"/>
  <c r="U55" i="72"/>
  <c r="AM55" i="72" s="1"/>
  <c r="U54" i="72"/>
  <c r="AM54" i="72" s="1"/>
  <c r="U53" i="72"/>
  <c r="AM53" i="72" s="1"/>
  <c r="U52" i="72"/>
  <c r="AM52" i="72" s="1"/>
  <c r="U51" i="72"/>
  <c r="AM51" i="72" s="1"/>
  <c r="U50" i="72"/>
  <c r="AM50" i="72" s="1"/>
  <c r="U49" i="72"/>
  <c r="AM49" i="72" s="1"/>
  <c r="U48" i="72"/>
  <c r="AM48" i="72" s="1"/>
  <c r="U47" i="72"/>
  <c r="AM47" i="72" s="1"/>
  <c r="U46" i="72"/>
  <c r="AM46" i="72" s="1"/>
  <c r="U45" i="72"/>
  <c r="AM45" i="72" s="1"/>
  <c r="U44" i="72"/>
  <c r="AM44" i="72" s="1"/>
  <c r="U43" i="72"/>
  <c r="AK43" i="72" s="1"/>
  <c r="U42" i="72"/>
  <c r="AM42" i="72" s="1"/>
  <c r="U41" i="72"/>
  <c r="AM41" i="72" s="1"/>
  <c r="U40" i="72"/>
  <c r="AM40" i="72" s="1"/>
  <c r="U39" i="72"/>
  <c r="AM39" i="72" s="1"/>
  <c r="U38" i="72"/>
  <c r="AM38" i="72" s="1"/>
  <c r="U37" i="72"/>
  <c r="AM37" i="72" s="1"/>
  <c r="U36" i="72"/>
  <c r="AM36" i="72" s="1"/>
  <c r="U35" i="72"/>
  <c r="AM35" i="72" s="1"/>
  <c r="U34" i="72"/>
  <c r="AM34" i="72" s="1"/>
  <c r="U33" i="72"/>
  <c r="AM33" i="72" s="1"/>
  <c r="U32" i="72"/>
  <c r="AM32" i="72" s="1"/>
  <c r="U31" i="72"/>
  <c r="AM31" i="72" s="1"/>
  <c r="U30" i="72"/>
  <c r="AM30" i="72" s="1"/>
  <c r="U29" i="72"/>
  <c r="AM29" i="72" s="1"/>
  <c r="U28" i="72"/>
  <c r="AM28" i="72" s="1"/>
  <c r="U27" i="72"/>
  <c r="AM27" i="72" s="1"/>
  <c r="U26" i="72"/>
  <c r="AM26" i="72" s="1"/>
  <c r="U25" i="72"/>
  <c r="AM25" i="72" s="1"/>
  <c r="U24" i="72"/>
  <c r="AM24" i="72" s="1"/>
  <c r="U23" i="72"/>
  <c r="AM23" i="72" s="1"/>
  <c r="U22" i="72"/>
  <c r="AM22" i="72" s="1"/>
  <c r="U21" i="72"/>
  <c r="AM21" i="72" s="1"/>
  <c r="U20" i="72"/>
  <c r="AM20" i="72" s="1"/>
  <c r="U19" i="72"/>
  <c r="AM19" i="72" s="1"/>
  <c r="U16" i="72"/>
  <c r="AM16" i="72" s="1"/>
  <c r="V111" i="72"/>
  <c r="V110" i="72"/>
  <c r="V109" i="72"/>
  <c r="V108" i="72"/>
  <c r="V107" i="72"/>
  <c r="V106" i="72"/>
  <c r="V105" i="72"/>
  <c r="V104" i="72"/>
  <c r="V103" i="72"/>
  <c r="V102" i="72"/>
  <c r="V101" i="72"/>
  <c r="V100" i="72"/>
  <c r="V99" i="72"/>
  <c r="V98" i="72"/>
  <c r="V97" i="72"/>
  <c r="V96" i="72"/>
  <c r="V95" i="72"/>
  <c r="V94" i="72"/>
  <c r="V93" i="72"/>
  <c r="V92" i="72"/>
  <c r="V91" i="72"/>
  <c r="V90" i="72"/>
  <c r="V89" i="72"/>
  <c r="V88" i="72"/>
  <c r="V87" i="72"/>
  <c r="V86" i="72"/>
  <c r="V85" i="72"/>
  <c r="V84" i="72"/>
  <c r="V83" i="72"/>
  <c r="V82" i="72"/>
  <c r="V81" i="72"/>
  <c r="V80" i="72"/>
  <c r="V79" i="72"/>
  <c r="V78" i="72"/>
  <c r="V77" i="72"/>
  <c r="V76" i="72"/>
  <c r="V75" i="72"/>
  <c r="V74" i="72"/>
  <c r="V73" i="72"/>
  <c r="V72" i="72"/>
  <c r="V71" i="72"/>
  <c r="V70" i="72"/>
  <c r="V69" i="72"/>
  <c r="V68" i="72"/>
  <c r="V67" i="72"/>
  <c r="V66" i="72"/>
  <c r="V65" i="72"/>
  <c r="V64" i="72"/>
  <c r="V63" i="72"/>
  <c r="V62" i="72"/>
  <c r="V61" i="72"/>
  <c r="V60" i="72"/>
  <c r="V59" i="72"/>
  <c r="V58" i="72"/>
  <c r="V57" i="72"/>
  <c r="V56" i="72"/>
  <c r="V55" i="72"/>
  <c r="V54" i="72"/>
  <c r="V53" i="72"/>
  <c r="V52" i="72"/>
  <c r="V51" i="72"/>
  <c r="V50" i="72"/>
  <c r="V49" i="72"/>
  <c r="V48" i="72"/>
  <c r="V47" i="72"/>
  <c r="V46" i="72"/>
  <c r="V45" i="72"/>
  <c r="V44" i="72"/>
  <c r="V43" i="72"/>
  <c r="V42" i="72"/>
  <c r="V41" i="72"/>
  <c r="V40" i="72"/>
  <c r="V39" i="72"/>
  <c r="V38" i="72"/>
  <c r="V37" i="72"/>
  <c r="V36" i="72"/>
  <c r="V35" i="72"/>
  <c r="V34" i="72"/>
  <c r="V33" i="72"/>
  <c r="V32" i="72"/>
  <c r="V31" i="72"/>
  <c r="V30" i="72"/>
  <c r="V29" i="72"/>
  <c r="V28" i="72"/>
  <c r="V27" i="72"/>
  <c r="V26" i="72"/>
  <c r="V25" i="72"/>
  <c r="V24" i="72"/>
  <c r="V23" i="72"/>
  <c r="V22" i="72"/>
  <c r="V21" i="72"/>
  <c r="V20" i="72"/>
  <c r="V19" i="72"/>
  <c r="V17" i="72"/>
  <c r="V16" i="72"/>
  <c r="AM90" i="72" l="1"/>
  <c r="AK90" i="72"/>
  <c r="AM106" i="72"/>
  <c r="AK106" i="72"/>
  <c r="AM80" i="72"/>
  <c r="AK80" i="72"/>
  <c r="AM84" i="72"/>
  <c r="AK84" i="72"/>
  <c r="AM88" i="72"/>
  <c r="AK88" i="72"/>
  <c r="AM92" i="72"/>
  <c r="AK92" i="72"/>
  <c r="AM96" i="72"/>
  <c r="AK96" i="72"/>
  <c r="AM100" i="72"/>
  <c r="AK100" i="72"/>
  <c r="AM104" i="72"/>
  <c r="AK104" i="72"/>
  <c r="AM108" i="72"/>
  <c r="AK108" i="72"/>
  <c r="AK20" i="72"/>
  <c r="AK22" i="72"/>
  <c r="AK24" i="72"/>
  <c r="AK26" i="72"/>
  <c r="AK28" i="72"/>
  <c r="AK30" i="72"/>
  <c r="AK32" i="72"/>
  <c r="AK34" i="72"/>
  <c r="AK36" i="72"/>
  <c r="AK38" i="72"/>
  <c r="AK40" i="72"/>
  <c r="AK42" i="72"/>
  <c r="AK45" i="72"/>
  <c r="AK49" i="72"/>
  <c r="AK53" i="72"/>
  <c r="AK57" i="72"/>
  <c r="AK61" i="72"/>
  <c r="AK65" i="72"/>
  <c r="AK69" i="72"/>
  <c r="AK73" i="72"/>
  <c r="AK77" i="72"/>
  <c r="AK83" i="72"/>
  <c r="AK91" i="72"/>
  <c r="AK99" i="72"/>
  <c r="AK107" i="72"/>
  <c r="AM82" i="72"/>
  <c r="AK82" i="72"/>
  <c r="AM94" i="72"/>
  <c r="AK94" i="72"/>
  <c r="AM102" i="72"/>
  <c r="AK102" i="72"/>
  <c r="AK46" i="72"/>
  <c r="AK50" i="72"/>
  <c r="AK54" i="72"/>
  <c r="AK58" i="72"/>
  <c r="AK62" i="72"/>
  <c r="AK66" i="72"/>
  <c r="AK70" i="72"/>
  <c r="AK74" i="72"/>
  <c r="AK78" i="72"/>
  <c r="AK85" i="72"/>
  <c r="AK93" i="72"/>
  <c r="AK101" i="72"/>
  <c r="AK109" i="72"/>
  <c r="AM86" i="72"/>
  <c r="AK86" i="72"/>
  <c r="AM98" i="72"/>
  <c r="AK98" i="72"/>
  <c r="AM110" i="72"/>
  <c r="AK110" i="72"/>
  <c r="AK44" i="72"/>
  <c r="AK48" i="72"/>
  <c r="AK52" i="72"/>
  <c r="AK56" i="72"/>
  <c r="AK60" i="72"/>
  <c r="AK64" i="72"/>
  <c r="AK68" i="72"/>
  <c r="AK72" i="72"/>
  <c r="AK76" i="72"/>
  <c r="AK81" i="72"/>
  <c r="AK89" i="72"/>
  <c r="AK97" i="72"/>
  <c r="AK105" i="72"/>
  <c r="AK16" i="72"/>
  <c r="G27" i="76"/>
  <c r="F27" i="76"/>
  <c r="G26" i="76"/>
  <c r="F26" i="76"/>
  <c r="G25" i="76"/>
  <c r="F25" i="76"/>
  <c r="G24" i="76"/>
  <c r="F24" i="76"/>
  <c r="G23" i="76"/>
  <c r="F23" i="76"/>
  <c r="G22" i="76"/>
  <c r="F22" i="76"/>
  <c r="G21" i="76"/>
  <c r="F21" i="76"/>
  <c r="G20" i="76"/>
  <c r="F20" i="76"/>
  <c r="G19" i="76"/>
  <c r="F19" i="76"/>
  <c r="G18" i="76"/>
  <c r="F18" i="76"/>
  <c r="G17" i="76"/>
  <c r="F17" i="76"/>
  <c r="G16" i="76"/>
  <c r="F16" i="76"/>
  <c r="G15" i="76"/>
  <c r="F15" i="76"/>
  <c r="G14" i="76"/>
  <c r="F14" i="76"/>
  <c r="G13" i="76"/>
  <c r="F13" i="76"/>
  <c r="G12" i="76"/>
  <c r="F12" i="76"/>
  <c r="G11" i="76"/>
  <c r="F11" i="76"/>
  <c r="G10" i="76"/>
  <c r="F10" i="76"/>
  <c r="G9" i="76"/>
  <c r="F9" i="76"/>
  <c r="G8" i="76"/>
  <c r="F8" i="76"/>
  <c r="G7" i="76"/>
  <c r="F7" i="76"/>
  <c r="G6" i="76"/>
  <c r="F6" i="76"/>
  <c r="G5" i="76"/>
  <c r="F5" i="76"/>
  <c r="Z91" i="70" l="1"/>
  <c r="T91" i="70"/>
  <c r="AF91" i="70"/>
  <c r="AU92" i="70"/>
  <c r="AU91" i="70"/>
  <c r="AV91" i="70" s="1"/>
  <c r="AU90" i="70"/>
  <c r="AU87" i="70"/>
  <c r="N91" i="70" l="1"/>
  <c r="AV87" i="70"/>
  <c r="AV90"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AI17" i="72" s="1"/>
  <c r="AL17" i="72" s="1"/>
  <c r="AN17" i="72" s="1"/>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M17" i="72" l="1"/>
  <c r="AK17" i="72"/>
  <c r="AM18" i="72"/>
  <c r="AK18" i="72"/>
  <c r="V18" i="72"/>
  <c r="AH17" i="9"/>
  <c r="AH18" i="9"/>
  <c r="AH19" i="9"/>
  <c r="AH20" i="9"/>
  <c r="AH21" i="9"/>
  <c r="AH22" i="9"/>
  <c r="AH23" i="9"/>
  <c r="AH24" i="9"/>
  <c r="AH25" i="9"/>
  <c r="AH26" i="9"/>
  <c r="AI19" i="72"/>
  <c r="AL19" i="72" s="1"/>
  <c r="AN19" i="72" s="1"/>
  <c r="AI21" i="72"/>
  <c r="AL21" i="72" s="1"/>
  <c r="AN21" i="72" s="1"/>
  <c r="AI23" i="72"/>
  <c r="AL23" i="72" s="1"/>
  <c r="AN23" i="72" s="1"/>
  <c r="AI25" i="72"/>
  <c r="AL25" i="72" s="1"/>
  <c r="AN25" i="72" s="1"/>
  <c r="AI26" i="72"/>
  <c r="AL26" i="72" s="1"/>
  <c r="AN26" i="72" s="1"/>
  <c r="AI27" i="72"/>
  <c r="AL27" i="72" s="1"/>
  <c r="AN27" i="72" s="1"/>
  <c r="AI28" i="72"/>
  <c r="AL28" i="72" s="1"/>
  <c r="AN28" i="72" s="1"/>
  <c r="AI29" i="72"/>
  <c r="AL29" i="72" s="1"/>
  <c r="AN29" i="72" s="1"/>
  <c r="AI30" i="72"/>
  <c r="AL30" i="72" s="1"/>
  <c r="AN30" i="72" s="1"/>
  <c r="AI31" i="72"/>
  <c r="AL31" i="72" s="1"/>
  <c r="AN31" i="72" s="1"/>
  <c r="AI32" i="72"/>
  <c r="AL32" i="72" s="1"/>
  <c r="AN32" i="72" s="1"/>
  <c r="AI33" i="72"/>
  <c r="AL33" i="72" s="1"/>
  <c r="AN33" i="72" s="1"/>
  <c r="AI34" i="72"/>
  <c r="AL34" i="72" s="1"/>
  <c r="AN34" i="72" s="1"/>
  <c r="AI35" i="72"/>
  <c r="AL35" i="72" s="1"/>
  <c r="AN35" i="72" s="1"/>
  <c r="AI36" i="72"/>
  <c r="AL36" i="72" s="1"/>
  <c r="AN36" i="72" s="1"/>
  <c r="AI37" i="72"/>
  <c r="AL37" i="72" s="1"/>
  <c r="AN37" i="72" s="1"/>
  <c r="AI38" i="72"/>
  <c r="AL38" i="72" s="1"/>
  <c r="AN38" i="72" s="1"/>
  <c r="AI39" i="72"/>
  <c r="AL39" i="72" s="1"/>
  <c r="AN39" i="72" s="1"/>
  <c r="AI40" i="72"/>
  <c r="AL40" i="72" s="1"/>
  <c r="AN40" i="72" s="1"/>
  <c r="AI41" i="72"/>
  <c r="AL41" i="72" s="1"/>
  <c r="AN41" i="72" s="1"/>
  <c r="AI42" i="72"/>
  <c r="AL42" i="72" s="1"/>
  <c r="AN42" i="72" s="1"/>
  <c r="AI43" i="72"/>
  <c r="AL43" i="72" s="1"/>
  <c r="AN43" i="72" s="1"/>
  <c r="AI44" i="72"/>
  <c r="AL44" i="72" s="1"/>
  <c r="AN44" i="72" s="1"/>
  <c r="AI45" i="72"/>
  <c r="AL45" i="72" s="1"/>
  <c r="AN45" i="72" s="1"/>
  <c r="AI46" i="72"/>
  <c r="AL46" i="72" s="1"/>
  <c r="AN46" i="72" s="1"/>
  <c r="AI47" i="72"/>
  <c r="AL47" i="72" s="1"/>
  <c r="AN47" i="72" s="1"/>
  <c r="AI48" i="72"/>
  <c r="AL48" i="72" s="1"/>
  <c r="AN48" i="72" s="1"/>
  <c r="AI49" i="72"/>
  <c r="AL49" i="72" s="1"/>
  <c r="AN49" i="72" s="1"/>
  <c r="AI50" i="72"/>
  <c r="AL50" i="72" s="1"/>
  <c r="AN50" i="72" s="1"/>
  <c r="AI51" i="72"/>
  <c r="AL51" i="72" s="1"/>
  <c r="AN51" i="72" s="1"/>
  <c r="AI52" i="72"/>
  <c r="AL52" i="72" s="1"/>
  <c r="AN52" i="72" s="1"/>
  <c r="AI53" i="72"/>
  <c r="AL53" i="72" s="1"/>
  <c r="AN53" i="72" s="1"/>
  <c r="AI54" i="72"/>
  <c r="AL54" i="72" s="1"/>
  <c r="AN54" i="72" s="1"/>
  <c r="AI55" i="72"/>
  <c r="AL55" i="72" s="1"/>
  <c r="AN55" i="72" s="1"/>
  <c r="AI56" i="72"/>
  <c r="AL56" i="72" s="1"/>
  <c r="AN56" i="72" s="1"/>
  <c r="AI57" i="72"/>
  <c r="AL57" i="72" s="1"/>
  <c r="AN57" i="72" s="1"/>
  <c r="AI58" i="72"/>
  <c r="AL58" i="72" s="1"/>
  <c r="AN58" i="72" s="1"/>
  <c r="AI59" i="72"/>
  <c r="AL59" i="72" s="1"/>
  <c r="AN59" i="72" s="1"/>
  <c r="AI60" i="72"/>
  <c r="AL60" i="72" s="1"/>
  <c r="AN60" i="72" s="1"/>
  <c r="AI61" i="72"/>
  <c r="AL61" i="72" s="1"/>
  <c r="AN61" i="72" s="1"/>
  <c r="AI62" i="72"/>
  <c r="AL62" i="72" s="1"/>
  <c r="AN62" i="72" s="1"/>
  <c r="AI63" i="72"/>
  <c r="AL63" i="72" s="1"/>
  <c r="AN63" i="72" s="1"/>
  <c r="AI64" i="72"/>
  <c r="AL64" i="72" s="1"/>
  <c r="AN64" i="72" s="1"/>
  <c r="AI65" i="72"/>
  <c r="AL65" i="72" s="1"/>
  <c r="AN65" i="72" s="1"/>
  <c r="AI66" i="72"/>
  <c r="AL66" i="72" s="1"/>
  <c r="AN66" i="72" s="1"/>
  <c r="AI67" i="72"/>
  <c r="AL67" i="72" s="1"/>
  <c r="AN67" i="72" s="1"/>
  <c r="AI68" i="72"/>
  <c r="AL68" i="72" s="1"/>
  <c r="AN68" i="72" s="1"/>
  <c r="AI69" i="72"/>
  <c r="AL69" i="72" s="1"/>
  <c r="AN69" i="72" s="1"/>
  <c r="AI70" i="72"/>
  <c r="AL70" i="72" s="1"/>
  <c r="AN70" i="72" s="1"/>
  <c r="AI71" i="72"/>
  <c r="AL71" i="72" s="1"/>
  <c r="AN71" i="72" s="1"/>
  <c r="AI72" i="72"/>
  <c r="AL72" i="72" s="1"/>
  <c r="AN72" i="72" s="1"/>
  <c r="AI73" i="72"/>
  <c r="AL73" i="72" s="1"/>
  <c r="AN73" i="72" s="1"/>
  <c r="AI74" i="72"/>
  <c r="AL74" i="72" s="1"/>
  <c r="AN74" i="72" s="1"/>
  <c r="AI75" i="72"/>
  <c r="AL75" i="72" s="1"/>
  <c r="AN75" i="72" s="1"/>
  <c r="AI76" i="72"/>
  <c r="AL76" i="72" s="1"/>
  <c r="AN76" i="72" s="1"/>
  <c r="AI77" i="72"/>
  <c r="AL77" i="72" s="1"/>
  <c r="AN77" i="72" s="1"/>
  <c r="AI78" i="72"/>
  <c r="AL78" i="72" s="1"/>
  <c r="AN78" i="72" s="1"/>
  <c r="AI79" i="72"/>
  <c r="AL79" i="72" s="1"/>
  <c r="AN79" i="72" s="1"/>
  <c r="AI80" i="72"/>
  <c r="AL80" i="72" s="1"/>
  <c r="AN80" i="72" s="1"/>
  <c r="AI81" i="72"/>
  <c r="AL81" i="72" s="1"/>
  <c r="AN81" i="72" s="1"/>
  <c r="AI82" i="72"/>
  <c r="AL82" i="72" s="1"/>
  <c r="AN82" i="72" s="1"/>
  <c r="AI83" i="72"/>
  <c r="AL83" i="72" s="1"/>
  <c r="AN83" i="72" s="1"/>
  <c r="AI84" i="72"/>
  <c r="AL84" i="72" s="1"/>
  <c r="AN84" i="72" s="1"/>
  <c r="AI85" i="72"/>
  <c r="AL85" i="72" s="1"/>
  <c r="AN85" i="72" s="1"/>
  <c r="AI86" i="72"/>
  <c r="AL86" i="72" s="1"/>
  <c r="AN86" i="72" s="1"/>
  <c r="AI87" i="72"/>
  <c r="AL87" i="72" s="1"/>
  <c r="AN87" i="72" s="1"/>
  <c r="AI88" i="72"/>
  <c r="AL88" i="72" s="1"/>
  <c r="AN88" i="72" s="1"/>
  <c r="AI89" i="72"/>
  <c r="AL89" i="72" s="1"/>
  <c r="AN89" i="72" s="1"/>
  <c r="AI90" i="72"/>
  <c r="AL90" i="72" s="1"/>
  <c r="AN90" i="72" s="1"/>
  <c r="AI20" i="72"/>
  <c r="AL20" i="72" s="1"/>
  <c r="AN20" i="72" s="1"/>
  <c r="AI22" i="72"/>
  <c r="AL22" i="72" s="1"/>
  <c r="AN22" i="72" s="1"/>
  <c r="AI24" i="72"/>
  <c r="AL24" i="72" s="1"/>
  <c r="AN24" i="72" s="1"/>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L91" i="72" s="1"/>
  <c r="AN91" i="72" s="1"/>
  <c r="AI92" i="72"/>
  <c r="AL92" i="72" s="1"/>
  <c r="AN92" i="72" s="1"/>
  <c r="AI93" i="72"/>
  <c r="AL93" i="72" s="1"/>
  <c r="AN93" i="72" s="1"/>
  <c r="AI94" i="72"/>
  <c r="AL94" i="72" s="1"/>
  <c r="AN94" i="72" s="1"/>
  <c r="AI95" i="72"/>
  <c r="AL95" i="72" s="1"/>
  <c r="AN95" i="72" s="1"/>
  <c r="AI96" i="72"/>
  <c r="AL96" i="72" s="1"/>
  <c r="AN96" i="72" s="1"/>
  <c r="AI97" i="72"/>
  <c r="AL97" i="72" s="1"/>
  <c r="AN97" i="72" s="1"/>
  <c r="AI98" i="72"/>
  <c r="AL98" i="72" s="1"/>
  <c r="AN98" i="72" s="1"/>
  <c r="AI99" i="72"/>
  <c r="AL99" i="72" s="1"/>
  <c r="AN99" i="72" s="1"/>
  <c r="AI100" i="72"/>
  <c r="AL100" i="72" s="1"/>
  <c r="AN100" i="72" s="1"/>
  <c r="AI101" i="72"/>
  <c r="AL101" i="72" s="1"/>
  <c r="AN101" i="72" s="1"/>
  <c r="AI102" i="72"/>
  <c r="AL102" i="72" s="1"/>
  <c r="AN102" i="72" s="1"/>
  <c r="AI103" i="72"/>
  <c r="AL103" i="72" s="1"/>
  <c r="AN103" i="72" s="1"/>
  <c r="AI104" i="72"/>
  <c r="AL104" i="72" s="1"/>
  <c r="AN104" i="72" s="1"/>
  <c r="AI105" i="72"/>
  <c r="AL105" i="72" s="1"/>
  <c r="AN105" i="72" s="1"/>
  <c r="AI106" i="72"/>
  <c r="AL106" i="72" s="1"/>
  <c r="AN106" i="72" s="1"/>
  <c r="AI107" i="72"/>
  <c r="AL107" i="72" s="1"/>
  <c r="AN107" i="72" s="1"/>
  <c r="AI108" i="72"/>
  <c r="AL108" i="72" s="1"/>
  <c r="AN108" i="72" s="1"/>
  <c r="AI109" i="72"/>
  <c r="AL109" i="72" s="1"/>
  <c r="AN109" i="72" s="1"/>
  <c r="AI110" i="72"/>
  <c r="AL110" i="72" s="1"/>
  <c r="AN110" i="72" s="1"/>
  <c r="AI111" i="72"/>
  <c r="AL111" i="72" s="1"/>
  <c r="AN111" i="72" s="1"/>
  <c r="AB53" i="70"/>
  <c r="AI18" i="72" l="1"/>
  <c r="AL18" i="72" s="1"/>
  <c r="AN18" i="72" s="1"/>
  <c r="AB74" i="70"/>
  <c r="AG98" i="70" l="1"/>
  <c r="Q12" i="9" l="1"/>
  <c r="Q13" i="9"/>
  <c r="Q14" i="9"/>
  <c r="G14" i="70" l="1"/>
  <c r="G15" i="70"/>
  <c r="AC16"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6" i="70"/>
  <c r="K16" i="70"/>
  <c r="G13" i="70"/>
  <c r="G12" i="70"/>
  <c r="G10" i="70"/>
  <c r="G9" i="70"/>
  <c r="AC17" i="73"/>
  <c r="H11"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M14" i="72" l="1"/>
  <c r="AK14" i="72"/>
  <c r="AK12" i="72"/>
  <c r="AM12" i="72"/>
  <c r="AI12" i="72"/>
  <c r="AL12" i="72" s="1"/>
  <c r="AN12" i="72" s="1"/>
  <c r="AM15" i="72"/>
  <c r="AK15" i="72"/>
  <c r="AM13" i="72"/>
  <c r="AK13" i="72"/>
  <c r="V15" i="72"/>
  <c r="V12" i="72"/>
  <c r="V14" i="72"/>
  <c r="AI13" i="72"/>
  <c r="AL13" i="72" s="1"/>
  <c r="AN13" i="72" s="1"/>
  <c r="V13" i="72"/>
  <c r="AI14" i="72"/>
  <c r="AL14" i="72" s="1"/>
  <c r="AN14" i="72" s="1"/>
  <c r="AI15" i="72"/>
  <c r="AL15" i="72" s="1"/>
  <c r="AN15" i="72" s="1"/>
  <c r="AI16"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L16" i="72" l="1"/>
  <c r="AN16" i="72" s="1"/>
  <c r="Q220"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D50"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D71" i="70"/>
  <c r="AB50" i="70" l="1"/>
  <c r="AL51" i="70" s="1"/>
  <c r="AB30" i="70"/>
  <c r="AL31" i="70" s="1"/>
  <c r="AR89" i="70"/>
  <c r="S88" i="70" l="1"/>
  <c r="T89" i="70" s="1"/>
  <c r="N89" i="70" s="1"/>
  <c r="AR9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厚生労働省ネットワークシステム</author>
  </authors>
  <commentList>
    <comment ref="AK16"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xr:uid="{00000000-0006-0000-0200-000003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38" authorId="0" shapeId="0" xr:uid="{00000000-0006-0000-0200-000004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xr:uid="{00000000-0006-0000-0200-00000500000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xr:uid="{00000000-0006-0000-0200-000006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xr:uid="{00000000-0006-0000-0200-00000700000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xr:uid="{00000000-0006-0000-0200-000008000000}">
      <text>
        <r>
          <rPr>
            <b/>
            <sz val="9"/>
            <color indexed="81"/>
            <rFont val="MS P ゴシック"/>
            <family val="3"/>
            <charset val="128"/>
          </rPr>
          <t>当該事業所（法人）で設定するグループ毎の配分比率を入力して下さい。</t>
        </r>
      </text>
    </comment>
    <comment ref="S90" authorId="1" shapeId="0" xr:uid="{00000000-0006-0000-0200-000009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xr:uid="{00000000-0006-0000-0200-00000A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118" authorId="1" shapeId="0" xr:uid="{00000000-0006-0000-0200-00000B000000}">
      <text>
        <r>
          <rPr>
            <sz val="9"/>
            <color indexed="81"/>
            <rFont val="MS P ゴシック"/>
            <family val="3"/>
            <charset val="128"/>
          </rPr>
          <t>ドロップダウンリストから選択できます。</t>
        </r>
      </text>
    </comment>
    <comment ref="AK121" authorId="0" shapeId="0" xr:uid="{00000000-0006-0000-0200-00000C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6"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8" authorId="0" shapeId="0" xr:uid="{00000000-0006-0000-0200-00001000000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<sst xmlns="http://schemas.openxmlformats.org/spreadsheetml/2006/main" count="2252" uniqueCount="529">
  <si>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</si>
  <si>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</si>
  <si>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</si>
  <si>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</si>
  <si>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</si>
  <si>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</si>
  <si>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</si>
  <si>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</si>
  <si>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</si>
  <si>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</si>
  <si>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</si>
  <si>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</si>
  <si>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</si>
  <si>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</si>
  <si>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</si>
  <si>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</si>
  <si>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</si>
  <si>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資質の向上</t>
    <rPh sb="0" eb="2">
      <t>シシツ</t>
    </rPh>
    <rPh sb="3" eb="5">
      <t>コウジョウ</t>
    </rPh>
    <phoneticPr fontId="7"/>
  </si>
  <si>
    <t>年度）</t>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</si>
  <si>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</si>
  <si>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</si>
  <si>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</si>
  <si>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</si>
  <si>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</si>
  <si>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</si>
  <si>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</si>
  <si>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</si>
  <si>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</si>
  <si>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</si>
  <si>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</si>
  <si>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</si>
  <si>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</si>
  <si>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</si>
  <si>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</si>
  <si>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</si>
  <si>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</si>
  <si>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</si>
  <si>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</si>
  <si>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</si>
  <si>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</si>
  <si>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</si>
  <si>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</si>
  <si>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</si>
  <si>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</si>
  <si>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</si>
  <si>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</si>
  <si>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</si>
  <si>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</si>
  <si>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</si>
  <si>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</si>
  <si>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</si>
  <si>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</si>
  <si>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研修の受講やキャリア段位制度と人事考課との連動</t>
    <phoneticPr fontId="7"/>
  </si>
  <si>
    <t>小規模事業者の共同による採用・人事ローテーション・研修のための制度構築</t>
    <phoneticPr fontId="7"/>
  </si>
  <si>
    <t>労働環境・
処遇の改善</t>
    <phoneticPr fontId="7"/>
  </si>
  <si>
    <t>雇用管理改善のため管理者の労働・安全衛生法規、休暇・休職制度に係る研修受講等による雇用管理改善対策の充実</t>
    <phoneticPr fontId="7"/>
  </si>
  <si>
    <t>子育てとの両立を目指す者のための育児休業制度等の充実、事業所内保育施設の整備</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</si>
  <si>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</si>
  <si>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</si>
  <si>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職員の増員による業務負担の軽減</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</si>
  <si>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</si>
  <si>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</si>
  <si>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</si>
  <si>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</si>
  <si>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</si>
  <si>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</si>
  <si>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</si>
  <si>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</si>
  <si>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</si>
  <si>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</si>
  <si>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</si>
  <si>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</si>
  <si>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</si>
  <si>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</si>
  <si>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</si>
  <si>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</si>
  <si>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</si>
  <si>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</si>
  <si>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</si>
  <si>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</si>
  <si>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</si>
  <si>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</si>
  <si>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</si>
  <si>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</si>
  <si>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</si>
  <si>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</si>
  <si>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</si>
  <si>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</si>
  <si>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</si>
  <si>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</si>
  <si>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</si>
  <si>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</si>
  <si>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</si>
  <si>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</si>
  <si>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</si>
  <si>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</si>
  <si>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</si>
  <si>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</si>
  <si>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</si>
  <si>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</si>
  <si>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</si>
  <si>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</si>
  <si>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</si>
  <si>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</si>
  <si>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</si>
  <si>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</si>
  <si>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</si>
  <si>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</si>
  <si>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</si>
  <si>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</si>
  <si>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</si>
  <si>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</si>
  <si>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令和</t>
    <rPh sb="0" eb="2">
      <t>レイワ</t>
    </rPh>
    <phoneticPr fontId="7"/>
  </si>
  <si>
    <t>⑤</t>
    <phoneticPr fontId="7"/>
  </si>
  <si>
    <t>加算Ⅰ</t>
  </si>
  <si>
    <t>別紙様式２－２</t>
    <rPh sb="0" eb="2">
      <t>ベッシ</t>
    </rPh>
    <rPh sb="2" eb="4">
      <t>ヨウシキ</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</si>
  <si>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</si>
  <si>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</si>
  <si>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新規</t>
  </si>
  <si>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</si>
  <si>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</si>
  <si>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</si>
  <si>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</si>
  <si>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</si>
  <si>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</si>
  <si>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</si>
  <si>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</si>
  <si>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</si>
  <si>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</si>
  <si>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</si>
  <si>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</si>
  <si>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</si>
  <si>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</si>
  <si>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</si>
  <si>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</si>
  <si>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</si>
  <si>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</si>
  <si>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</si>
  <si>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</si>
  <si>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</si>
  <si>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</si>
  <si>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</si>
  <si>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</si>
  <si>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</si>
  <si>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</si>
  <si>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</si>
  <si>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</si>
  <si>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</si>
  <si>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横浜市</t>
    <rPh sb="0" eb="3">
      <t>ヨコハマシ</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</si>
  <si>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</si>
  <si>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</si>
  <si>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</si>
  <si>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</si>
  <si>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</si>
  <si>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</si>
  <si>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</si>
  <si>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</si>
  <si>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</si>
  <si>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</si>
  <si>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東京都</t>
    <rPh sb="0" eb="3">
      <t>トウキョウト</t>
    </rPh>
    <phoneticPr fontId="7"/>
  </si>
  <si>
    <t>○○ケアサービス</t>
    <phoneticPr fontId="7"/>
  </si>
  <si>
    <t>千代田区霞が関１－２－２</t>
    <rPh sb="0" eb="4">
      <t>チヨダク</t>
    </rPh>
    <rPh sb="4" eb="5">
      <t>カスミ</t>
    </rPh>
    <rPh sb="6" eb="7">
      <t>セキ</t>
    </rPh>
    <phoneticPr fontId="7"/>
  </si>
  <si>
    <t>○○ビル18Ｆ</t>
    <phoneticPr fontId="7"/>
  </si>
  <si>
    <t>03-3571-0000</t>
    <phoneticPr fontId="7"/>
  </si>
  <si>
    <t>03-3571-9999</t>
    <phoneticPr fontId="7"/>
  </si>
  <si>
    <t>代表取締役</t>
    <rPh sb="0" eb="2">
      <t>ダイヒョウ</t>
    </rPh>
    <rPh sb="2" eb="5">
      <t>トリシマリヤク</t>
    </rPh>
    <phoneticPr fontId="7"/>
  </si>
  <si>
    <t>世田谷区</t>
    <rPh sb="0" eb="4">
      <t>セタガヤク</t>
    </rPh>
    <phoneticPr fontId="7"/>
  </si>
  <si>
    <t>埼玉県</t>
    <rPh sb="0" eb="3">
      <t>サイタマケン</t>
    </rPh>
    <phoneticPr fontId="7"/>
  </si>
  <si>
    <t>※　</t>
    <phoneticPr fontId="7"/>
  </si>
  <si>
    <t>厚労　花子</t>
    <rPh sb="0" eb="2">
      <t>コウロウ</t>
    </rPh>
    <rPh sb="3" eb="5">
      <t>ハナコ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</si>
  <si>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</si>
  <si>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</si>
  <si>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</si>
  <si>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</si>
  <si>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</si>
  <si>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</si>
  <si>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</si>
  <si>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</si>
  <si>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</si>
  <si>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</si>
  <si>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</si>
  <si>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</si>
  <si>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</si>
  <si>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</si>
  <si>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</si>
  <si>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</si>
  <si>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</si>
  <si>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</si>
  <si>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</si>
  <si>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</si>
  <si>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</si>
  <si>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</si>
  <si>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</si>
  <si>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</si>
  <si>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</si>
  <si>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</si>
  <si>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</si>
  <si>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</si>
  <si>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厚労　太郎</t>
    <rPh sb="0" eb="2">
      <t>コウロウ</t>
    </rPh>
    <rPh sb="3" eb="5">
      <t>タロウ</t>
    </rPh>
    <phoneticPr fontId="7"/>
  </si>
  <si>
    <t>連絡先</t>
    <rPh sb="0" eb="3">
      <t>レンラクサキ</t>
    </rPh>
    <phoneticPr fontId="7"/>
  </si>
  <si>
    <t>e-mail</t>
    <phoneticPr fontId="7"/>
  </si>
  <si>
    <t>aaa@aaa.aa.jp</t>
    <phoneticPr fontId="7"/>
  </si>
  <si>
    <t>コウロウ　タロウ</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</si>
  <si>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</si>
  <si>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</si>
  <si>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</si>
  <si>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</si>
  <si>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</si>
  <si>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</si>
  <si>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</si>
  <si>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</si>
  <si>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</si>
  <si>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</si>
  <si>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</si>
  <si>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</si>
  <si>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</si>
  <si>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</si>
  <si>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</si>
  <si>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</si>
  <si>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</si>
  <si>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</si>
  <si>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</si>
  <si>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</si>
  <si>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</si>
  <si>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</si>
  <si>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</si>
  <si>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</si>
  <si>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</si>
  <si>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</si>
  <si>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</si>
  <si>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</si>
  <si>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</si>
  <si>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</si>
  <si>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</si>
  <si>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</si>
  <si>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</si>
  <si>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元</t>
    <rPh sb="0" eb="1">
      <t>ガン</t>
    </rPh>
    <phoneticPr fontId="7"/>
  </si>
  <si>
    <t>代表取締役</t>
    <rPh sb="0" eb="2">
      <t>ダイヒョウ</t>
    </rPh>
    <rPh sb="2" eb="5">
      <t>トリシマリヤク</t>
    </rPh>
    <phoneticPr fontId="7"/>
  </si>
  <si>
    <t>○○　○○</t>
    <phoneticPr fontId="7"/>
  </si>
  <si>
    <t xml:space="preserve"> （(A)にチェック（✔）がない場合その理由）</t>
    <rPh sb="16" eb="18">
      <t>バアイ</t>
    </rPh>
    <phoneticPr fontId="7"/>
  </si>
  <si>
    <t>その他：</t>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</si>
  <si>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</si>
  <si>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</si>
  <si>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</si>
  <si>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</si>
  <si>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</si>
  <si>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</si>
  <si>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</si>
  <si>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千代田区</t>
    <rPh sb="0" eb="4">
      <t>チヨダク</t>
    </rPh>
    <phoneticPr fontId="7"/>
  </si>
  <si>
    <t>豊島区</t>
    <rPh sb="0" eb="3">
      <t>トシマク</t>
    </rPh>
    <phoneticPr fontId="7"/>
  </si>
  <si>
    <t>世田谷区</t>
    <rPh sb="0" eb="4">
      <t>セタガヤク</t>
    </rPh>
    <phoneticPr fontId="7"/>
  </si>
  <si>
    <t>さいたま市</t>
    <rPh sb="4" eb="5">
      <t>シ</t>
    </rPh>
    <phoneticPr fontId="7"/>
  </si>
  <si>
    <t>神奈川県</t>
    <rPh sb="0" eb="4">
      <t>カナガワケン</t>
    </rPh>
    <phoneticPr fontId="7"/>
  </si>
  <si>
    <t>横浜市</t>
    <rPh sb="0" eb="3">
      <t>ヨコハマシ</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</si>
  <si>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</si>
  <si>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</si>
  <si>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</si>
  <si>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</si>
  <si>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</si>
  <si>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</si>
  <si>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</si>
  <si>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</si>
  <si>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</si>
  <si>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</si>
  <si>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令和2年4月以降の処遇改善加算を申請する場合の計画書の作成方法をご説明しています</t>
    <rPh sb="0" eb="2">
      <t>レイワ</t>
    </rPh>
    <rPh sb="3" eb="4">
      <t>ネン</t>
    </rPh>
    <rPh sb="5" eb="6">
      <t>ガツ</t>
    </rPh>
    <rPh sb="6" eb="8">
      <t>イコウ</t>
    </rPh>
    <rPh sb="9" eb="15">
      <t>ｓ</t>
    </rPh>
    <rPh sb="16" eb="18">
      <t>シンセイ</t>
    </rPh>
    <rPh sb="20" eb="22">
      <t>バアイ</t>
    </rPh>
    <rPh sb="23" eb="25">
      <t>ケイカク</t>
    </rPh>
    <rPh sb="25" eb="26">
      <t>ショ</t>
    </rPh>
    <rPh sb="27" eb="29">
      <t>サクセイ</t>
    </rPh>
    <rPh sb="29" eb="31">
      <t>ホウホウ</t>
    </rPh>
    <rPh sb="33" eb="35">
      <t>セツメイ</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</si>
  <si>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</si>
  <si>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</si>
  <si>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</si>
  <si>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提出の必要性</t>
    <rPh sb="0" eb="2">
      <t>テイシュツ</t>
    </rPh>
    <rPh sb="3" eb="6">
      <t>ヒツヨウセイ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</si>
  <si>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</si>
  <si>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</si>
  <si>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</si>
  <si>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</si>
  <si>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3"/>
  </si>
  <si>
    <t>様式2-1 計画書_総括表</t>
    <rPh sb="0" eb="2">
      <t>ヨウシキ</t>
    </rPh>
    <rPh sb="6" eb="9">
      <t>ケイカクショ</t>
    </rPh>
    <rPh sb="10" eb="13">
      <t>ソウカツヒョウ</t>
    </rPh>
    <phoneticPr fontId="43"/>
  </si>
  <si>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</si>
  <si>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</si>
  <si>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</si>
  <si>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</si>
  <si>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</si>
  <si>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</si>
  <si>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</si>
  <si>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</si>
  <si>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</si>
  <si>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</si>
  <si>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</si>
  <si>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</si>
  <si>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</si>
  <si>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</si>
  <si>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</si>
  <si>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</si>
  <si>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</si>
  <si>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</si>
  <si>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</si>
  <si>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</si>
  <si>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</si>
  <si>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</si>
  <si>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</si>
  <si>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</si>
  <si>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</si>
  <si>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</si>
  <si>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</si>
  <si>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</si>
  <si>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</si>
  <si>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</si>
  <si>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</si>
  <si>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</si>
  <si>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</si>
  <si>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千葉県</t>
    <rPh sb="0" eb="3">
      <t>チバケン</t>
    </rPh>
    <phoneticPr fontId="7"/>
  </si>
  <si>
    <t>千葉市</t>
    <rPh sb="0" eb="3">
      <t>チバシ</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</si>
  <si>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</si>
  <si>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</si>
  <si>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</si>
  <si>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</si>
  <si>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</si>
  <si>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</si>
  <si>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</si>
  <si>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</si>
  <si>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</si>
  <si>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</si>
  <si>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</si>
  <si>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</si>
  <si>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</si>
  <si>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</si>
  <si>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</si>
  <si>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</si>
  <si>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</si>
  <si>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</si>
  <si>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</si>
  <si>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</si>
  <si>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t>
    <phoneticPr fontId="7"/>
  </si>
  <si>
    <t>／</t>
    <phoneticPr fontId="7"/>
  </si>
  <si>
    <t>掲載予定</t>
    <rPh sb="0" eb="2">
      <t>ケイサイ</t>
    </rPh>
    <rPh sb="2" eb="4">
      <t>ヨテイ</t>
    </rPh>
    <phoneticPr fontId="7"/>
  </si>
  <si>
    <t>予定</t>
    <rPh sb="0" eb="2">
      <t>ヨテイ</t>
    </rPh>
    <phoneticPr fontId="7"/>
  </si>
  <si>
    <t>区分変更</t>
  </si>
  <si>
    <t>継続</t>
  </si>
  <si>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</si>
  <si>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</si>
  <si>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</si>
  <si>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</si>
  <si>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</si>
  <si>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</si>
  <si>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</si>
  <si>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</si>
  <si>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</si>
  <si>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</si>
  <si>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</si>
  <si>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</si>
  <si>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</si>
  <si>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</si>
  <si>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</si>
  <si>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</si>
  <si>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r>
      <t xml:space="preserve">障害福祉サービス等処遇改善計画書の作成にあたっての入力シート等の説明
</t>
    </r>
    <r>
      <rPr>
        <sz val="10"/>
        <color theme="1"/>
        <rFont val="ＭＳ Ｐゴシック"/>
        <family val="3"/>
        <charset val="128"/>
        <scheme val="minor"/>
      </rPr>
      <t>（福祉・介護職員処遇改善計画書・福祉・介護職員等特定処遇改善計画書・福祉・介護職員等処遇改善計画書）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3"/>
  </si>
  <si>
    <t>ワークシート名
（左からの順）</t>
    <rPh sb="6" eb="7">
      <t>メイ</t>
    </rPh>
    <rPh sb="9" eb="10">
      <t>ヒダリ</t>
    </rPh>
    <rPh sb="13" eb="14">
      <t>ジュン</t>
    </rPh>
    <phoneticPr fontId="43"/>
  </si>
  <si>
    <t>はじめに</t>
    <phoneticPr fontId="43"/>
  </si>
  <si>
    <t>-</t>
    <phoneticPr fontId="7"/>
  </si>
  <si>
    <t>①</t>
    <phoneticPr fontId="7"/>
  </si>
  <si>
    <t>③</t>
    <phoneticPr fontId="7"/>
  </si>
  <si>
    <t>②</t>
    <phoneticPr fontId="7"/>
  </si>
  <si>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3"/>
  </si>
  <si>
    <t>②</t>
    <phoneticPr fontId="7"/>
  </si>
  <si>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3"/>
  </si>
  <si>
    <r>
      <t>・福祉・介護職員処遇改善計画書及び福祉・介護職員等特定処遇改善計画書が</t>
    </r>
    <r>
      <rPr>
        <b/>
        <sz val="14"/>
        <rFont val="ＭＳ Ｐゴシック"/>
        <family val="3"/>
        <charset val="128"/>
      </rPr>
      <t>統合</t>
    </r>
    <r>
      <rPr>
        <sz val="14"/>
        <rFont val="ＭＳ Ｐゴシック"/>
        <family val="3"/>
        <charset val="128"/>
      </rPr>
      <t>されました。</t>
    </r>
    <rPh sb="1" eb="3">
      <t>フクシ</t>
    </rPh>
    <rPh sb="15" eb="16">
      <t>オヨ</t>
    </rPh>
    <rPh sb="17" eb="19">
      <t>フクシ</t>
    </rPh>
    <rPh sb="35" eb="37">
      <t>トウゴウ</t>
    </rPh>
    <phoneticPr fontId="7"/>
  </si>
  <si>
    <t>サービス区分</t>
    <phoneticPr fontId="7"/>
  </si>
  <si>
    <t>福祉・介護職員処遇改善加算</t>
    <rPh sb="0" eb="2">
      <t>フクシ</t>
    </rPh>
    <phoneticPr fontId="7"/>
  </si>
  <si>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</si>
  <si>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</si>
  <si>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</si>
  <si>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</si>
  <si>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特別加算</t>
    <rPh sb="0" eb="2">
      <t>トクベツ</t>
    </rPh>
    <rPh sb="2" eb="4">
      <t>カサン</t>
    </rPh>
    <phoneticPr fontId="7"/>
  </si>
  <si>
    <t>居宅介護</t>
  </si>
  <si>
    <t>特定事業所加算</t>
    <rPh sb="0" eb="2">
      <t>トクテイ</t>
    </rPh>
    <rPh sb="2" eb="5">
      <t>ジギョウショ</t>
    </rPh>
    <rPh sb="5" eb="7">
      <t>カサン</t>
    </rPh>
    <phoneticPr fontId="7"/>
  </si>
  <si>
    <t>重度訪問介護</t>
  </si>
  <si>
    <t>同行援護</t>
    <phoneticPr fontId="7"/>
  </si>
  <si>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</si>
  <si>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</si>
  <si>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</si>
  <si>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</si>
  <si>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</si>
  <si>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</si>
  <si>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</si>
  <si>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</si>
  <si>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</si>
  <si>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</si>
  <si>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</si>
  <si>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</si>
  <si>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</si>
  <si>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</si>
  <si>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</si>
  <si>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</si>
  <si>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</si>
  <si>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</si>
  <si>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</si>
  <si>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</si>
  <si>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</si>
  <si>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</si>
  <si>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</si>
  <si>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</si>
  <si>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</si>
  <si>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</si>
  <si>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</si>
  <si>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</si>
  <si>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</si>
  <si>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</si>
  <si>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</si>
  <si>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</si>
  <si>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</si>
  <si>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</si>
  <si>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7"/>
  </si>
  <si>
    <r>
      <t>「一月あたり障害福祉サービス等報酬総単位数」には、 前年１月から12月までの１年間の障害福祉サービス等報酬総単位数（各種加算減算を含む。ただし、</t>
    </r>
    <r>
      <rPr>
        <u/>
        <sz val="11"/>
        <rFont val="ＭＳ Ｐゴシック"/>
        <family val="3"/>
        <charset val="128"/>
      </rPr>
      <t>処遇改善加算及び特定加算並びに特別加算は除く。</t>
    </r>
    <r>
      <rPr>
        <sz val="11"/>
        <rFont val="ＭＳ Ｐゴシック"/>
        <family val="3"/>
        <charset val="128"/>
      </rPr>
      <t>）を12で除したもの（12ヶ月に満たない場合は、一月あたりの標準的な単位数として見込まれるもの）を記載すること。</t>
    </r>
    <rPh sb="72" eb="74">
      <t>ショグウ</t>
    </rPh>
    <rPh sb="74" eb="76">
      <t>カイゼン</t>
    </rPh>
    <rPh sb="84" eb="85">
      <t>ナラ</t>
    </rPh>
    <rPh sb="87" eb="89">
      <t>トクベツ</t>
    </rPh>
    <rPh sb="89" eb="91">
      <t>カサン</t>
    </rPh>
    <rPh sb="109" eb="110">
      <t>ゲツ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</si>
  <si>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</si>
  <si>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</si>
  <si>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</si>
  <si>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</si>
  <si>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</si>
  <si>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</si>
  <si>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障害福祉事業所名称０６</t>
    <rPh sb="4" eb="7">
      <t>ジギョウショ</t>
    </rPh>
    <rPh sb="7" eb="9">
      <t>メイショウ</t>
    </rPh>
    <phoneticPr fontId="7"/>
  </si>
  <si>
    <t>同行援護</t>
  </si>
  <si>
    <r>
      <t>一月あたり
障害福祉サービス等
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ショウガイ</t>
    </rPh>
    <rPh sb="8" eb="10">
      <t>フクシ</t>
    </rPh>
    <rPh sb="14" eb="15">
      <t>トウ</t>
    </rPh>
    <rPh sb="16" eb="18">
      <t>ホウシュウ</t>
    </rPh>
    <rPh sb="18" eb="19">
      <t>ソウ</t>
    </rPh>
    <rPh sb="19" eb="22">
      <t>タンイスウ</t>
    </rPh>
    <rPh sb="27" eb="29">
      <t>タンイ</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</si>
  <si>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</si>
  <si>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（福祉・介護職員処遇改善計画書、福祉・介護職員等特定処遇改善計画書、福祉・介護職員等処遇改善計画書）</t>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</si>
  <si>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</si>
  <si>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</si>
  <si>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</si>
  <si>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</si>
  <si>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</si>
  <si>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</si>
  <si>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</si>
  <si>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</si>
  <si>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</si>
  <si>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</si>
  <si>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</si>
  <si>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</si>
  <si>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rPr>
        <b/>
        <sz val="8"/>
        <rFont val="ＭＳ Ｐゴシック"/>
        <family val="3"/>
        <charset val="128"/>
      </rPr>
      <t>【処遇改善加算】</t>
    </r>
    <r>
      <rPr>
        <sz val="8"/>
        <rFont val="ＭＳ Ｐゴシック"/>
        <family val="3"/>
        <charset val="128"/>
      </rPr>
      <t xml:space="preserve">
平成20年10月から現在までに実施した事項について、全体で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平成20年10月から現在までに実施した事項について、必ず</t>
    </r>
    <r>
      <rPr>
        <b/>
        <u/>
        <sz val="8"/>
        <rFont val="ＭＳ Ｐゴシック"/>
        <family val="3"/>
        <charset val="128"/>
      </rPr>
      <t>全て</t>
    </r>
    <r>
      <rPr>
        <sz val="8"/>
        <rFont val="ＭＳ Ｐゴシック"/>
        <family val="3"/>
        <charset val="128"/>
      </rPr>
      <t>にチェック（✔）すること。複数の取組を行い、「資質の向上」、「労働環境・処遇の改善」及び「その他」について、</t>
    </r>
    <r>
      <rPr>
        <b/>
        <u/>
        <sz val="8"/>
        <rFont val="ＭＳ Ｐゴシック"/>
        <family val="3"/>
        <charset val="128"/>
      </rPr>
      <t>それぞれ１つ以上の取組を行う</t>
    </r>
    <r>
      <rPr>
        <sz val="8"/>
        <rFont val="ＭＳ Ｐゴシック"/>
        <family val="3"/>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</si>
  <si>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</si>
  <si>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</si>
  <si>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　福祉・介護職員処遇改善特別加算（特別加算）を含む。</t>
    <rPh sb="18" eb="20">
      <t>トクベツ</t>
    </rPh>
    <rPh sb="20" eb="22">
      <t>カサン</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</si>
  <si>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</si>
  <si>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</si>
  <si>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</si>
  <si>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</si>
  <si>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</si>
  <si>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</si>
  <si>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</si>
  <si>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</si>
  <si>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</si>
  <si>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</si>
  <si>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</si>
  <si>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</si>
  <si>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rPh sb="4" eb="6">
      <t>カイゴ</t>
    </rPh>
    <rPh sb="6" eb="8">
      <t>ショクイン</t>
    </rPh>
    <rPh sb="9" eb="12">
      <t>キホンキュウ</t>
    </rPh>
    <rPh sb="13" eb="14">
      <t>ヒ</t>
    </rPh>
    <rPh sb="15" eb="16">
      <t>ア</t>
    </rPh>
    <rPh sb="58" eb="61">
      <t>キホンキュウ</t>
    </rPh>
    <rPh sb="65" eb="66">
      <t>ツキ</t>
    </rPh>
    <rPh sb="68" eb="69">
      <t>キュウ</t>
    </rPh>
    <rPh sb="79" eb="80">
      <t>エン</t>
    </rPh>
    <rPh sb="81" eb="83">
      <t>ゾウガク</t>
    </rPh>
    <rPh sb="87" eb="90">
      <t>ジカンキュウ</t>
    </rPh>
    <rPh sb="98" eb="99">
      <t>エン</t>
    </rPh>
    <rPh sb="100" eb="102">
      <t>ゾウガク</t>
    </rPh>
    <rPh sb="107" eb="109">
      <t>ジョウキ</t>
    </rPh>
    <rPh sb="110" eb="111">
      <t>ガク</t>
    </rPh>
    <rPh sb="114" eb="116">
      <t>ヘイセイ</t>
    </rPh>
    <rPh sb="138" eb="140">
      <t>ジョウイ</t>
    </rPh>
    <rPh sb="141" eb="143">
      <t>クブン</t>
    </rPh>
    <rPh sb="147" eb="149">
      <t>シュトク</t>
    </rPh>
    <rPh sb="151" eb="152">
      <t>サイ</t>
    </rPh>
    <rPh sb="153" eb="155">
      <t>ゾウガク</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</si>
  <si>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</si>
  <si>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</si>
  <si>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</si>
  <si>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</si>
  <si>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○次の条件のいずれか満たす職員を「経験・技能のある障害福祉人材」とし、具体的な支給額は人事考課を踏まえて決定
　①サービス管理責任者、児童発達支援管理責任者、サービス提供責任者、心理指導担当職員として勤続10年以上の者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1" eb="2">
      <t>ツギ</t>
    </rPh>
    <rPh sb="3" eb="5">
      <t>ジョウケン</t>
    </rPh>
    <rPh sb="10" eb="11">
      <t>ミ</t>
    </rPh>
    <rPh sb="13" eb="15">
      <t>ショクイン</t>
    </rPh>
    <rPh sb="17" eb="19">
      <t>ケイケン</t>
    </rPh>
    <rPh sb="20" eb="22">
      <t>ギノウ</t>
    </rPh>
    <rPh sb="25" eb="27">
      <t>ショウガイ</t>
    </rPh>
    <rPh sb="27" eb="29">
      <t>フクシ</t>
    </rPh>
    <rPh sb="29" eb="31">
      <t>ジンザイ</t>
    </rPh>
    <rPh sb="35" eb="38">
      <t>グタイテキ</t>
    </rPh>
    <rPh sb="39" eb="42">
      <t>シキュウガク</t>
    </rPh>
    <rPh sb="43" eb="45">
      <t>ジンジ</t>
    </rPh>
    <rPh sb="45" eb="47">
      <t>コウカ</t>
    </rPh>
    <rPh sb="48" eb="49">
      <t>フ</t>
    </rPh>
    <rPh sb="52" eb="54">
      <t>ケッテイ</t>
    </rPh>
    <rPh sb="61" eb="63">
      <t>カンリ</t>
    </rPh>
    <rPh sb="63" eb="66">
      <t>セキニンシャ</t>
    </rPh>
    <rPh sb="67" eb="69">
      <t>ジドウ</t>
    </rPh>
    <rPh sb="69" eb="71">
      <t>ハッタツ</t>
    </rPh>
    <rPh sb="71" eb="73">
      <t>シエン</t>
    </rPh>
    <rPh sb="73" eb="75">
      <t>カンリ</t>
    </rPh>
    <rPh sb="75" eb="78">
      <t>セキニンシャ</t>
    </rPh>
    <rPh sb="83" eb="85">
      <t>テイキョウ</t>
    </rPh>
    <rPh sb="85" eb="88">
      <t>セキニンシャ</t>
    </rPh>
    <rPh sb="89" eb="91">
      <t>シンリ</t>
    </rPh>
    <rPh sb="91" eb="93">
      <t>シドウ</t>
    </rPh>
    <rPh sb="93" eb="95">
      <t>タントウ</t>
    </rPh>
    <rPh sb="95" eb="97">
      <t>ショクイン</t>
    </rPh>
    <rPh sb="100" eb="102">
      <t>キンゾク</t>
    </rPh>
    <rPh sb="104" eb="105">
      <t>ネン</t>
    </rPh>
    <rPh sb="105" eb="107">
      <t>イジョウ</t>
    </rPh>
    <rPh sb="108" eb="109">
      <t>モノ</t>
    </rPh>
    <rPh sb="130" eb="132">
      <t>カイゴ</t>
    </rPh>
    <rPh sb="132" eb="135">
      <t>フクシシ</t>
    </rPh>
    <rPh sb="136" eb="138">
      <t>シャカイ</t>
    </rPh>
    <rPh sb="138" eb="141">
      <t>フクシシ</t>
    </rPh>
    <rPh sb="142" eb="144">
      <t>セイシン</t>
    </rPh>
    <rPh sb="144" eb="146">
      <t>ホケン</t>
    </rPh>
    <rPh sb="146" eb="149">
      <t>フクシシ</t>
    </rPh>
    <rPh sb="150" eb="153">
      <t>ホイクシ</t>
    </rPh>
    <rPh sb="159" eb="161">
      <t>シカク</t>
    </rPh>
    <rPh sb="162" eb="163">
      <t>ユウ</t>
    </rPh>
    <rPh sb="165" eb="166">
      <t>モノ</t>
    </rPh>
    <rPh sb="167" eb="169">
      <t>キンゾク</t>
    </rPh>
    <rPh sb="171" eb="172">
      <t>ネン</t>
    </rPh>
    <rPh sb="172" eb="174">
      <t>イジョウ</t>
    </rPh>
    <rPh sb="175" eb="176">
      <t>モノ</t>
    </rPh>
    <rPh sb="209" eb="211">
      <t>ショクイン</t>
    </rPh>
    <rPh sb="211" eb="213">
      <t>ブンルイ</t>
    </rPh>
    <rPh sb="214" eb="216">
      <t>ヘンコウ</t>
    </rPh>
    <rPh sb="216" eb="218">
      <t>トクレイ</t>
    </rPh>
    <rPh sb="219" eb="221">
      <t>テキヨウ</t>
    </rPh>
    <rPh sb="225" eb="227">
      <t>キンゾク</t>
    </rPh>
    <rPh sb="227" eb="229">
      <t>ネンスウ</t>
    </rPh>
    <rPh sb="235" eb="237">
      <t>ケイレツ</t>
    </rPh>
    <rPh sb="237" eb="239">
      <t>ホウジン</t>
    </rPh>
    <rPh sb="240" eb="241">
      <t>タ</t>
    </rPh>
    <rPh sb="241" eb="243">
      <t>ホウジン</t>
    </rPh>
    <rPh sb="247" eb="249">
      <t>ジツム</t>
    </rPh>
    <rPh sb="249" eb="251">
      <t>ケイケン</t>
    </rPh>
    <rPh sb="252" eb="253">
      <t>フク</t>
    </rPh>
    <phoneticPr fontId="7"/>
  </si>
  <si>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ショウガイ</t>
    </rPh>
    <rPh sb="87" eb="89">
      <t>フクシ</t>
    </rPh>
    <rPh sb="89" eb="91">
      <t>ジンザイ</t>
    </rPh>
    <rPh sb="92" eb="94">
      <t>ゲツガク</t>
    </rPh>
    <rPh sb="104" eb="105">
      <t>エン</t>
    </rPh>
    <rPh sb="109" eb="110">
      <t>タ</t>
    </rPh>
    <rPh sb="118" eb="120">
      <t>ゲツガク</t>
    </rPh>
    <rPh sb="125" eb="130">
      <t>マルマルマルマルエン</t>
    </rPh>
    <rPh sb="136" eb="137">
      <t>タ</t>
    </rPh>
    <rPh sb="138" eb="140">
      <t>ショクシュ</t>
    </rPh>
    <phoneticPr fontId="7"/>
  </si>
  <si>
    <t>ハ　各障害福祉サービス事業者等による処遇改善加算、特定加算の配分を除く賃金改善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チンギン</t>
    </rPh>
    <rPh sb="37" eb="39">
      <t>カイゼン</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</si>
  <si>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</si>
  <si>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</si>
  <si>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</si>
  <si>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r>
      <t>資質向上のための計画に沿って、研修機会の提供又は技術指導等を実施するとともに、福祉・介護職員の能力評価を行う。　</t>
    </r>
    <r>
      <rPr>
        <sz val="8"/>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</si>
  <si>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○実務経験が３年以上の福祉・介護職員に対し、実務者研修の受講費用として、○○万円を支給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フクシ</t>
    </rPh>
    <rPh sb="14" eb="16">
      <t>カイゴ</t>
    </rPh>
    <rPh sb="16" eb="18">
      <t>ショクイン</t>
    </rPh>
    <rPh sb="19" eb="20">
      <t>タイ</t>
    </rPh>
    <rPh sb="22" eb="25">
      <t>ジツムシャ</t>
    </rPh>
    <rPh sb="25" eb="27">
      <t>ケンシュウ</t>
    </rPh>
    <rPh sb="28" eb="30">
      <t>ジュコウ</t>
    </rPh>
    <rPh sb="30" eb="32">
      <t>ヒヨウ</t>
    </rPh>
    <rPh sb="38" eb="40">
      <t>マンエン</t>
    </rPh>
    <rPh sb="41" eb="43">
      <t>シキュウ</t>
    </rPh>
    <rPh sb="45" eb="47">
      <t>カイゴ</t>
    </rPh>
    <rPh sb="47" eb="50">
      <t>フクシシ</t>
    </rPh>
    <rPh sb="50" eb="52">
      <t>コッカ</t>
    </rPh>
    <rPh sb="52" eb="54">
      <t>シケン</t>
    </rPh>
    <rPh sb="54" eb="56">
      <t>タイサク</t>
    </rPh>
    <rPh sb="60" eb="62">
      <t>ホウジン</t>
    </rPh>
    <rPh sb="62" eb="63">
      <t>ナイ</t>
    </rPh>
    <rPh sb="64" eb="66">
      <t>シカク</t>
    </rPh>
    <rPh sb="66" eb="68">
      <t>シュトク</t>
    </rPh>
    <rPh sb="72" eb="75">
      <t>ケンシュウカイ</t>
    </rPh>
    <rPh sb="76" eb="78">
      <t>ジッシ</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</si>
  <si>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</si>
  <si>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</si>
  <si>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7"/>
  </si>
  <si>
    <t>キャリアパス要件に該当する事項（キャリアパス要件を満たしていない障害福祉サービス事業者に限る）</t>
    <phoneticPr fontId="7"/>
  </si>
  <si>
    <t>新人福祉・介護職員の早期離職防止のためのエルダー・メンター（新人指導担当者）制度等の導入</t>
    <phoneticPr fontId="7"/>
  </si>
  <si>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</si>
  <si>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福祉・介護職員の腰痛対策を含む負担軽減のための介護ロボットやリフト等の介護機器等の導入</t>
    <phoneticPr fontId="7"/>
  </si>
  <si>
    <t>ミーティング等による職場内コミュニケーションの円滑化による個々の福祉・介護職員の気づきを踏まえた勤務環境や支援内容の改善</t>
    <phoneticPr fontId="7"/>
  </si>
  <si>
    <t>障害福祉サービス等情報公表制度の活用による経営・人材育成理念の見える化</t>
    <phoneticPr fontId="7"/>
  </si>
  <si>
    <t>中途採用者（他産業からの転職者、主婦層、中高年齢者等）に特化した人事制度の確立（勤務シフトの配慮、短時間正規職員制度の導入等）)</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</si>
  <si>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</si>
  <si>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</si>
  <si>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</si>
  <si>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</si>
  <si>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本表への虚偽記載の他、福祉・介護職員処遇改善加算及び福祉・介護職員等特定処遇改善加算並びに福祉・介護職員処遇改善特別加算の請求に関して不正があった場合は、介護給付費等の返還や事業所の指定取消となる場合がある。</t>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</si>
  <si>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</si>
  <si>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</si>
  <si>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</si>
  <si>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</si>
  <si>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一月あたり障害福祉サービス等報酬総単位数[単位](a)</t>
    <rPh sb="0" eb="1">
      <t>ヒト</t>
    </rPh>
    <rPh sb="1" eb="2">
      <t>ツキ</t>
    </rPh>
    <rPh sb="5" eb="7">
      <t>ショウガイ</t>
    </rPh>
    <rPh sb="7" eb="9">
      <t>フクシ</t>
    </rPh>
    <rPh sb="13" eb="14">
      <t>トウ</t>
    </rPh>
    <rPh sb="14" eb="16">
      <t>ホウシュウ</t>
    </rPh>
    <rPh sb="16" eb="17">
      <t>ソウ</t>
    </rPh>
    <rPh sb="17" eb="20">
      <t>タンイスウ</t>
    </rPh>
    <rPh sb="21" eb="23">
      <t>タンイ</t>
    </rPh>
    <phoneticPr fontId="7"/>
  </si>
  <si>
    <t>福祉・介護職員処遇改善加算の見込額
(a×b×c×d)
[円]</t>
    <rPh sb="0" eb="2">
      <t>フクシ</t>
    </rPh>
    <rPh sb="3" eb="5">
      <t>カイゴ</t>
    </rPh>
    <rPh sb="5" eb="7">
      <t>ショクイン</t>
    </rPh>
    <rPh sb="7" eb="9">
      <t>ショグウ</t>
    </rPh>
    <rPh sb="9" eb="13">
      <t>カイゼンカサン</t>
    </rPh>
    <rPh sb="14" eb="16">
      <t>ミコ</t>
    </rPh>
    <rPh sb="16" eb="17">
      <t>ガク</t>
    </rPh>
    <rPh sb="29" eb="30">
      <t>エン</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</si>
  <si>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</si>
  <si>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</si>
  <si>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</si>
  <si>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福祉・介護職員等特定処遇改善加算の見込額
(a×b×e×f)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2" eb="33">
      <t>エン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</si>
  <si>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</si>
  <si>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</si>
  <si>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</si>
  <si>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</si>
  <si>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</si>
  <si>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</si>
  <si>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r>
      <t>（２）⑤ⅰ）の「特定加算の算定により賃金改善を行った場合の賃金の総額(見込額)」には、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</si>
  <si>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t>（２）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</si>
  <si>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２）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</si>
  <si>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④</t>
    <phoneticPr fontId="7"/>
  </si>
  <si>
    <t>-</t>
    <phoneticPr fontId="7"/>
  </si>
  <si>
    <t>-</t>
    <phoneticPr fontId="7"/>
  </si>
  <si>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</si>
  <si>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</si>
  <si>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（１）福祉・介護職員処遇改善加算または福祉・介護職員処遇改善特別加算のみの場合</t>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rPh sb="37" eb="39">
      <t>バアイ</t>
    </rPh>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</si>
  <si>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</si>
  <si>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</si>
  <si>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</si>
  <si>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7"/>
  </si>
  <si>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オヨ</t>
    </rPh>
    <rPh sb="104" eb="106">
      <t>トクテイ</t>
    </rPh>
    <rPh sb="106" eb="108">
      <t>カサン</t>
    </rPh>
    <rPh sb="108" eb="109">
      <t>ナラ</t>
    </rPh>
    <rPh sb="111" eb="113">
      <t>トクベツ</t>
    </rPh>
    <rPh sb="113" eb="115">
      <t>カサン</t>
    </rPh>
    <rPh sb="116" eb="117">
      <t>カカ</t>
    </rPh>
    <rPh sb="121" eb="122">
      <t>ノゾ</t>
    </rPh>
    <rPh sb="125" eb="127">
      <t>ホンラン</t>
    </rPh>
    <rPh sb="128" eb="130">
      <t>キサイ</t>
    </rPh>
    <rPh sb="132" eb="134">
      <t>チンギン</t>
    </rPh>
    <rPh sb="134" eb="136">
      <t>カイゼン</t>
    </rPh>
    <rPh sb="148" eb="150">
      <t>ショウガイ</t>
    </rPh>
    <rPh sb="150" eb="152">
      <t>フクシ</t>
    </rPh>
    <rPh sb="156" eb="159">
      <t>ジギョウシャ</t>
    </rPh>
    <rPh sb="159" eb="160">
      <t>トウ</t>
    </rPh>
    <rPh sb="161" eb="163">
      <t>ドクジ</t>
    </rPh>
    <rPh sb="164" eb="166">
      <t>チンギン</t>
    </rPh>
    <rPh sb="166" eb="168">
      <t>カイゼン</t>
    </rPh>
    <rPh sb="169" eb="170">
      <t>ラン</t>
    </rPh>
    <rPh sb="171" eb="174">
      <t>シキュウガク</t>
    </rPh>
    <rPh sb="175" eb="177">
      <t>ホウホウ</t>
    </rPh>
    <rPh sb="177" eb="178">
      <t>トウ</t>
    </rPh>
    <rPh sb="179" eb="182">
      <t>グタイテキ</t>
    </rPh>
    <rPh sb="183" eb="185">
      <t>チンギン</t>
    </rPh>
    <rPh sb="185" eb="187">
      <t>カイゼン</t>
    </rPh>
    <rPh sb="188" eb="190">
      <t>ナイヨウ</t>
    </rPh>
    <rPh sb="191" eb="193">
      <t>キサイ</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</si>
  <si>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</si>
  <si>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</si>
  <si>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</si>
  <si>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</si>
  <si>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</si>
  <si>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</si>
  <si>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rPr>
        <u/>
        <sz val="8"/>
        <rFont val="ＭＳ Ｐゴシック"/>
        <family val="3"/>
        <charset val="128"/>
      </rPr>
      <t>処遇改善加算または特別加算のみの計画である場合は、以下の２（２）、（３）、（４）ロ、５の記載は不要である。</t>
    </r>
    <r>
      <rPr>
        <sz val="8"/>
        <rFont val="ＭＳ Ｐゴシック"/>
        <family val="3"/>
        <charset val="128"/>
      </rPr>
      <t xml:space="preserve">
また、処遇改善加算（Ⅴ）または特別加算のみの計画である場合は、上記に加え、３、４も記載不要である。</t>
    </r>
    <rPh sb="0" eb="2">
      <t>ショグウ</t>
    </rPh>
    <rPh sb="2" eb="4">
      <t>カイゼン</t>
    </rPh>
    <rPh sb="4" eb="6">
      <t>カサン</t>
    </rPh>
    <rPh sb="9" eb="11">
      <t>トクベツ</t>
    </rPh>
    <rPh sb="11" eb="13">
      <t>カサン</t>
    </rPh>
    <rPh sb="16" eb="18">
      <t>ケイカク</t>
    </rPh>
    <rPh sb="21" eb="23">
      <t>バアイ</t>
    </rPh>
    <rPh sb="25" eb="27">
      <t>イカ</t>
    </rPh>
    <rPh sb="44" eb="46">
      <t>キサイ</t>
    </rPh>
    <rPh sb="47" eb="49">
      <t>フヨウ</t>
    </rPh>
    <rPh sb="57" eb="59">
      <t>ショグウ</t>
    </rPh>
    <rPh sb="59" eb="61">
      <t>カイゼン</t>
    </rPh>
    <rPh sb="61" eb="63">
      <t>カサン</t>
    </rPh>
    <rPh sb="69" eb="71">
      <t>トクベツ</t>
    </rPh>
    <rPh sb="71" eb="73">
      <t>カサン</t>
    </rPh>
    <rPh sb="76" eb="78">
      <t>ケイカク</t>
    </rPh>
    <rPh sb="81" eb="83">
      <t>バアイ</t>
    </rPh>
    <rPh sb="85" eb="87">
      <t>ジョウキ</t>
    </rPh>
    <rPh sb="88" eb="89">
      <t>クワ</t>
    </rPh>
    <rPh sb="95" eb="97">
      <t>キサイ</t>
    </rPh>
    <rPh sb="97" eb="99">
      <t>フヨウ</t>
    </rPh>
    <phoneticPr fontId="7"/>
  </si>
  <si>
    <r>
      <t>④ⅰ）の「処遇改善加算の算定により賃金改善を行った場合の賃金の総額（見込額）」及び④ⅰ）（ア）の「前年度の経験・技能のある障害福祉人材(A)と他の障害福祉人材(B)の賃金の総額」について、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7"/>
  </si>
  <si>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7"/>
  </si>
  <si>
    <r>
      <t>④ⅰ）の「処遇改善加算の算定により賃金改善を行った場合の賃金の総額（見込額）」には、</t>
    </r>
    <r>
      <rPr>
        <u/>
        <sz val="8"/>
        <rFont val="ＭＳ Ｐゴシック"/>
        <family val="3"/>
        <charset val="128"/>
      </rPr>
      <t>特定加算を取得し実施される賃金の改善見込み額は含まないこと</t>
    </r>
    <r>
      <rPr>
        <sz val="8"/>
        <rFont val="ＭＳ Ｐゴシック"/>
        <family val="3"/>
        <charset val="128"/>
      </rPr>
      <t>。</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rPh sb="55" eb="57">
      <t>チンギン</t>
    </rPh>
    <rPh sb="58" eb="60">
      <t>カイゼン</t>
    </rPh>
    <rPh sb="60" eb="62">
      <t>ミコ</t>
    </rPh>
    <rPh sb="63" eb="64">
      <t>ガク</t>
    </rPh>
    <rPh sb="65" eb="66">
      <t>フク</t>
    </rPh>
    <phoneticPr fontId="7"/>
  </si>
  <si>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</si>
  <si>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</si>
  <si>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</si>
  <si>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</si>
  <si>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</si>
  <si>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（２）⑤ⅰ）の｢特定加算の算定により賃金改善を行った場合の賃金の総額(見込額)｣には、特定加算による賃金改善に伴う法定福利費等の事業主負担の増加分を含めることができる。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</si>
  <si>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２）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</si>
  <si>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２）⑤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7" eb="109">
      <t>トクテイ</t>
    </rPh>
    <rPh sb="111" eb="112">
      <t>ナラ</t>
    </rPh>
    <rPh sb="114" eb="116">
      <t>トクベツ</t>
    </rPh>
    <rPh sb="116" eb="118">
      <t>カサン</t>
    </rPh>
    <rPh sb="128" eb="130">
      <t>ホンラン</t>
    </rPh>
    <rPh sb="151" eb="153">
      <t>ショウガイ</t>
    </rPh>
    <rPh sb="153" eb="155">
      <t>フクシ</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</si>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</sst>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scheme val="minor"/>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43">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0"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8"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1" xfId="0" applyFill="1" applyBorder="1" applyAlignment="1">
      <alignment horizontal="center"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96" xfId="0" applyFill="1" applyBorder="1" applyAlignment="1">
      <alignment vertical="center" wrapText="1"/>
    </xf>
    <xf numFmtId="176" fontId="0" fillId="30" borderId="96" xfId="0" applyNumberFormat="1" applyFill="1" applyBorder="1">
      <alignment vertical="center"/>
    </xf>
    <xf numFmtId="180" fontId="0" fillId="30" borderId="22" xfId="0" applyNumberFormat="1" applyFill="1" applyBorder="1">
      <alignment vertical="center"/>
    </xf>
    <xf numFmtId="0" fontId="0" fillId="30" borderId="120" xfId="0" applyFill="1" applyBorder="1" applyAlignment="1">
      <alignment horizontal="center" vertical="center"/>
    </xf>
    <xf numFmtId="180" fontId="0" fillId="30" borderId="23" xfId="0" applyNumberFormat="1" applyFill="1" applyBorder="1">
      <alignment vertical="center"/>
    </xf>
    <xf numFmtId="0" fontId="0" fillId="30" borderId="124" xfId="0" applyFill="1" applyBorder="1" applyAlignment="1">
      <alignment horizontal="center"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30" borderId="96"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1" xfId="0" applyBorder="1" applyAlignment="1">
      <alignment horizontal="center" vertical="center"/>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48" fillId="0" borderId="0" xfId="0" applyFont="1" applyAlignment="1">
      <alignment horizontal="left" vertical="center" wrapText="1"/>
    </xf>
    <xf numFmtId="0" fontId="0" fillId="0" borderId="12" xfId="0" applyBorder="1" applyAlignment="1">
      <alignment horizontal="center" vertical="center" wrapText="1"/>
    </xf>
    <xf numFmtId="0" fontId="28" fillId="0" borderId="0" xfId="0" applyFont="1" applyAlignment="1">
      <alignment vertical="center" wrapText="1"/>
    </xf>
    <xf numFmtId="0" fontId="36" fillId="0" borderId="17" xfId="0" applyFont="1" applyBorder="1" applyAlignment="1">
      <alignment horizontal="center" vertical="center" wrapText="1"/>
    </xf>
    <xf numFmtId="0" fontId="36" fillId="0" borderId="10" xfId="0" applyFont="1" applyBorder="1" applyAlignment="1">
      <alignment horizontal="center" vertical="center" wrapText="1"/>
    </xf>
    <xf numFmtId="0" fontId="45"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6" fillId="0" borderId="12"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0" fontId="34" fillId="0" borderId="10" xfId="0" applyFont="1" applyBorder="1" applyAlignment="1">
      <alignment vertical="center"/>
    </xf>
    <xf numFmtId="179" fontId="36" fillId="0" borderId="154" xfId="28" applyNumberFormat="1" applyFont="1" applyBorder="1" applyAlignment="1">
      <alignment vertical="center" wrapText="1"/>
    </xf>
    <xf numFmtId="0" fontId="36" fillId="0" borderId="14" xfId="0" applyFont="1" applyBorder="1" applyAlignment="1">
      <alignment vertical="center"/>
    </xf>
    <xf numFmtId="0" fontId="36" fillId="0" borderId="21" xfId="0" applyFont="1" applyBorder="1" applyAlignment="1">
      <alignment vertical="center" wrapText="1"/>
    </xf>
    <xf numFmtId="179" fontId="36" fillId="0" borderId="13" xfId="28" applyNumberFormat="1" applyFont="1" applyBorder="1" applyAlignment="1">
      <alignment vertical="center" wrapText="1"/>
    </xf>
    <xf numFmtId="179" fontId="36" fillId="0" borderId="15" xfId="28" applyNumberFormat="1" applyFont="1" applyBorder="1" applyAlignment="1">
      <alignment vertical="center" wrapText="1"/>
    </xf>
    <xf numFmtId="0" fontId="36" fillId="0" borderId="155" xfId="0" applyFont="1" applyBorder="1" applyAlignment="1">
      <alignment vertical="center"/>
    </xf>
    <xf numFmtId="0" fontId="36" fillId="0" borderId="156" xfId="0" applyFont="1" applyBorder="1" applyAlignment="1">
      <alignment vertical="center" wrapText="1"/>
    </xf>
    <xf numFmtId="179" fontId="36" fillId="0" borderId="157" xfId="28" applyNumberFormat="1" applyFont="1" applyBorder="1" applyAlignment="1">
      <alignment vertical="center" wrapText="1"/>
    </xf>
    <xf numFmtId="179" fontId="36" fillId="0" borderId="158"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7"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8"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9" fillId="26" borderId="36" xfId="0" applyNumberFormat="1" applyFont="1" applyFill="1" applyBorder="1" applyAlignment="1">
      <alignment horizontal="right" vertical="center"/>
    </xf>
    <xf numFmtId="0" fontId="31" fillId="32" borderId="141"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60"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61" fillId="0" borderId="74" xfId="0" applyFont="1" applyFill="1" applyBorder="1" applyAlignment="1">
      <alignment vertical="center"/>
    </xf>
    <xf numFmtId="0" fontId="61" fillId="0" borderId="74" xfId="0" applyFont="1" applyBorder="1" applyAlignment="1">
      <alignment vertical="center" shrinkToFit="1"/>
    </xf>
    <xf numFmtId="0" fontId="61" fillId="0" borderId="0" xfId="0" applyFont="1" applyFill="1" applyBorder="1" applyAlignment="1">
      <alignment vertical="center"/>
    </xf>
    <xf numFmtId="0" fontId="61" fillId="0" borderId="0" xfId="0" applyFont="1" applyBorder="1" applyAlignment="1">
      <alignment vertical="center" shrinkToFit="1"/>
    </xf>
    <xf numFmtId="0" fontId="61" fillId="0" borderId="0" xfId="0" applyFont="1" applyFill="1" applyBorder="1">
      <alignment vertical="center"/>
    </xf>
    <xf numFmtId="176"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61" fillId="0" borderId="17" xfId="0" applyFont="1" applyFill="1" applyBorder="1" applyAlignment="1">
      <alignment horizontal="center" vertical="center" textRotation="255"/>
    </xf>
    <xf numFmtId="0" fontId="61" fillId="0" borderId="18" xfId="0" applyFont="1" applyFill="1" applyBorder="1" applyAlignment="1">
      <alignment vertical="center"/>
    </xf>
    <xf numFmtId="0" fontId="61"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8"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61" fillId="0" borderId="14" xfId="0" applyFont="1" applyFill="1" applyBorder="1" applyAlignment="1">
      <alignment vertical="center"/>
    </xf>
    <xf numFmtId="0" fontId="61" fillId="0" borderId="21" xfId="0" applyFont="1" applyBorder="1" applyAlignment="1">
      <alignment vertical="center"/>
    </xf>
    <xf numFmtId="176" fontId="9" fillId="0" borderId="0" xfId="0" applyNumberFormat="1" applyFont="1" applyFill="1">
      <alignment vertical="center"/>
    </xf>
    <xf numFmtId="0" fontId="61" fillId="0" borderId="91" xfId="0" applyFont="1" applyFill="1" applyBorder="1" applyAlignment="1">
      <alignment vertical="center"/>
    </xf>
    <xf numFmtId="0" fontId="61" fillId="0" borderId="0" xfId="0" applyFont="1" applyFill="1">
      <alignment vertical="center"/>
    </xf>
    <xf numFmtId="0" fontId="61" fillId="0" borderId="33" xfId="0" applyFont="1" applyFill="1" applyBorder="1" applyAlignment="1">
      <alignment vertical="center"/>
    </xf>
    <xf numFmtId="0" fontId="61" fillId="0" borderId="33" xfId="0" applyFont="1" applyFill="1" applyBorder="1" applyAlignment="1">
      <alignment vertical="center" shrinkToFit="1"/>
    </xf>
    <xf numFmtId="0" fontId="61"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3" xfId="0" applyFont="1" applyFill="1" applyBorder="1" applyAlignment="1">
      <alignment vertical="center"/>
    </xf>
    <xf numFmtId="0" fontId="28" fillId="0" borderId="143" xfId="0" applyFont="1" applyBorder="1" applyAlignment="1">
      <alignment vertical="center"/>
    </xf>
    <xf numFmtId="0" fontId="28" fillId="26" borderId="144"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42" xfId="0" applyFont="1" applyFill="1" applyBorder="1" applyAlignment="1">
      <alignment vertical="center"/>
    </xf>
    <xf numFmtId="0" fontId="28" fillId="0" borderId="142" xfId="0" applyFont="1" applyBorder="1" applyAlignment="1">
      <alignment vertical="center"/>
    </xf>
    <xf numFmtId="0" fontId="28" fillId="26" borderId="145"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3"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7"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9"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9"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9"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9"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29" fillId="26" borderId="0" xfId="0" applyFont="1" applyFill="1" applyBorder="1" applyAlignment="1" applyProtection="1">
      <alignment vertical="center"/>
      <protection locked="0"/>
    </xf>
    <xf numFmtId="0" fontId="29" fillId="26" borderId="0" xfId="0" applyFont="1" applyFill="1" applyBorder="1" applyAlignment="1" applyProtection="1">
      <alignment vertical="center" wrapText="1"/>
      <protection locked="0"/>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1"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28" fillId="25" borderId="0" xfId="0" applyFont="1" applyFill="1" applyBorder="1" applyAlignment="1" applyProtection="1">
      <alignment vertical="top"/>
      <protection locked="0"/>
    </xf>
    <xf numFmtId="0" fontId="28"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10"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3" xfId="0" applyFont="1" applyFill="1" applyBorder="1" applyAlignment="1">
      <alignment horizontal="center"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51"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52" xfId="0" applyFont="1" applyBorder="1">
      <alignment vertical="center"/>
    </xf>
    <xf numFmtId="0" fontId="69" fillId="0" borderId="14" xfId="0" applyFont="1" applyFill="1" applyBorder="1" applyAlignment="1">
      <alignment vertical="center"/>
    </xf>
    <xf numFmtId="0" fontId="69" fillId="0" borderId="21" xfId="0" applyFont="1" applyFill="1" applyBorder="1" applyAlignment="1">
      <alignment vertical="center"/>
    </xf>
    <xf numFmtId="0" fontId="7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61" fillId="0" borderId="78" xfId="0" applyFont="1" applyFill="1" applyBorder="1" applyAlignment="1">
      <alignment horizontal="center" vertical="center"/>
    </xf>
    <xf numFmtId="0" fontId="9" fillId="28" borderId="53" xfId="0" applyFont="1" applyFill="1" applyBorder="1" applyAlignment="1">
      <alignment vertical="center"/>
    </xf>
    <xf numFmtId="0" fontId="61"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61"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49" fontId="28" fillId="0" borderId="36" xfId="0" applyNumberFormat="1" applyFont="1" applyFill="1" applyBorder="1" applyAlignment="1">
      <alignment horizontal="left" vertical="center" wrapText="1"/>
    </xf>
    <xf numFmtId="49" fontId="28" fillId="0" borderId="36" xfId="0" applyNumberFormat="1" applyFont="1" applyBorder="1" applyAlignment="1">
      <alignment horizontal="left" vertical="center" wrapText="1"/>
    </xf>
    <xf numFmtId="0" fontId="29" fillId="29" borderId="89" xfId="0" applyFont="1" applyFill="1" applyBorder="1" applyAlignment="1">
      <alignment horizontal="center" vertical="center" wrapText="1"/>
    </xf>
    <xf numFmtId="0" fontId="9" fillId="0" borderId="0" xfId="0" applyFont="1" applyFill="1" applyAlignment="1">
      <alignment vertical="top"/>
    </xf>
    <xf numFmtId="0" fontId="29" fillId="29" borderId="72" xfId="0" applyFont="1" applyFill="1" applyBorder="1" applyAlignment="1">
      <alignment horizontal="center" vertical="center" wrapText="1"/>
    </xf>
    <xf numFmtId="0" fontId="29" fillId="26" borderId="57" xfId="0" applyFont="1" applyFill="1" applyBorder="1" applyAlignment="1">
      <alignment vertical="center" wrapText="1"/>
    </xf>
    <xf numFmtId="0" fontId="29" fillId="29" borderId="108" xfId="0" applyFont="1" applyFill="1" applyBorder="1" applyAlignment="1">
      <alignment horizontal="center" vertical="center" wrapText="1"/>
    </xf>
    <xf numFmtId="0" fontId="29" fillId="26" borderId="137" xfId="0" applyFont="1" applyFill="1" applyBorder="1" applyAlignment="1">
      <alignment vertical="center" wrapText="1"/>
    </xf>
    <xf numFmtId="0" fontId="29" fillId="29" borderId="114" xfId="0" applyFont="1" applyFill="1" applyBorder="1" applyAlignment="1">
      <alignment horizontal="center" vertical="center" wrapText="1"/>
    </xf>
    <xf numFmtId="0" fontId="29" fillId="26" borderId="103" xfId="0" applyFont="1" applyFill="1" applyBorder="1" applyAlignment="1">
      <alignment vertical="center" wrapText="1"/>
    </xf>
    <xf numFmtId="0" fontId="29" fillId="29" borderId="130" xfId="0" applyFont="1" applyFill="1" applyBorder="1" applyAlignment="1">
      <alignment horizontal="center" vertical="center" wrapText="1"/>
    </xf>
    <xf numFmtId="0" fontId="29" fillId="26" borderId="98" xfId="0" applyFont="1" applyFill="1" applyBorder="1" applyAlignment="1">
      <alignment vertical="center" wrapText="1"/>
    </xf>
    <xf numFmtId="0" fontId="29" fillId="29" borderId="115" xfId="0" applyFont="1" applyFill="1" applyBorder="1" applyAlignment="1">
      <alignment horizontal="center" vertical="center" wrapText="1"/>
    </xf>
    <xf numFmtId="0" fontId="29" fillId="26" borderId="37" xfId="0" applyFont="1" applyFill="1" applyBorder="1" applyAlignment="1">
      <alignment vertical="center" wrapText="1"/>
    </xf>
    <xf numFmtId="0" fontId="29" fillId="29" borderId="90" xfId="0" applyFont="1" applyFill="1" applyBorder="1" applyAlignment="1">
      <alignment horizontal="center" vertical="center" wrapText="1"/>
    </xf>
    <xf numFmtId="0" fontId="29" fillId="26" borderId="106"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73" fillId="26" borderId="0" xfId="0" applyFont="1" applyFill="1" applyBorder="1" applyAlignment="1">
      <alignment vertical="center" wrapText="1"/>
    </xf>
    <xf numFmtId="0" fontId="73" fillId="26" borderId="0" xfId="0" applyFont="1" applyFill="1" applyAlignment="1">
      <alignment vertical="center" wrapText="1"/>
    </xf>
    <xf numFmtId="0" fontId="28" fillId="26" borderId="0" xfId="0" applyFont="1" applyFill="1" applyBorder="1" applyAlignment="1">
      <alignment vertical="center" wrapText="1"/>
    </xf>
    <xf numFmtId="0" fontId="73"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2" xfId="0" applyFont="1" applyFill="1" applyBorder="1">
      <alignment vertical="center"/>
    </xf>
    <xf numFmtId="0" fontId="73"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74" fillId="0" borderId="0" xfId="0" applyFont="1">
      <alignment vertical="center"/>
    </xf>
    <xf numFmtId="0" fontId="73" fillId="29" borderId="107" xfId="0" applyFont="1" applyFill="1" applyBorder="1" applyAlignment="1">
      <alignment vertical="center" wrapText="1"/>
    </xf>
    <xf numFmtId="0" fontId="28" fillId="26" borderId="105" xfId="0" applyFont="1" applyFill="1" applyBorder="1" applyAlignment="1">
      <alignment vertical="center"/>
    </xf>
    <xf numFmtId="0" fontId="73" fillId="26" borderId="105" xfId="0" applyFont="1" applyFill="1" applyBorder="1" applyAlignment="1">
      <alignment vertical="center" wrapText="1"/>
    </xf>
    <xf numFmtId="0" fontId="73" fillId="26" borderId="111"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73"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73" fillId="26" borderId="43" xfId="0" applyFont="1" applyFill="1" applyBorder="1" applyAlignment="1">
      <alignment vertical="center" wrapText="1"/>
    </xf>
    <xf numFmtId="0" fontId="73" fillId="26" borderId="44" xfId="0" applyFont="1" applyFill="1" applyBorder="1" applyAlignment="1">
      <alignment vertical="center" wrapText="1"/>
    </xf>
    <xf numFmtId="0" fontId="73" fillId="26" borderId="45" xfId="0" applyFont="1" applyFill="1" applyBorder="1" applyAlignment="1">
      <alignment vertical="center" wrapText="1"/>
    </xf>
    <xf numFmtId="0" fontId="73" fillId="26" borderId="35" xfId="0" applyFont="1" applyFill="1" applyBorder="1" applyAlignment="1">
      <alignment vertical="center" wrapText="1"/>
    </xf>
    <xf numFmtId="0" fontId="73" fillId="26" borderId="37" xfId="0" applyFont="1" applyFill="1" applyBorder="1" applyAlignment="1">
      <alignment vertical="center" wrapText="1"/>
    </xf>
    <xf numFmtId="0" fontId="73" fillId="0" borderId="35" xfId="0" applyFont="1" applyFill="1" applyBorder="1">
      <alignment vertical="center"/>
    </xf>
    <xf numFmtId="0" fontId="73" fillId="0" borderId="0" xfId="0" applyFont="1" applyFill="1" applyBorder="1">
      <alignment vertical="center"/>
    </xf>
    <xf numFmtId="0" fontId="73" fillId="0" borderId="0" xfId="0" applyFont="1" applyFill="1" applyBorder="1" applyAlignment="1">
      <alignment vertical="center" wrapText="1"/>
    </xf>
    <xf numFmtId="0" fontId="74" fillId="0" borderId="0" xfId="0" applyFont="1" applyFill="1">
      <alignment vertical="center"/>
    </xf>
    <xf numFmtId="0" fontId="73" fillId="26" borderId="35" xfId="0" applyFont="1" applyFill="1" applyBorder="1">
      <alignment vertical="center"/>
    </xf>
    <xf numFmtId="0" fontId="74" fillId="26" borderId="0" xfId="0" applyFont="1" applyFill="1" applyBorder="1">
      <alignment vertical="center"/>
    </xf>
    <xf numFmtId="0" fontId="73" fillId="26" borderId="0" xfId="0" applyFont="1" applyFill="1" applyBorder="1">
      <alignment vertical="center"/>
    </xf>
    <xf numFmtId="0" fontId="73" fillId="0" borderId="38" xfId="0" applyFont="1" applyFill="1" applyBorder="1">
      <alignment vertical="center"/>
    </xf>
    <xf numFmtId="0" fontId="74" fillId="0" borderId="34" xfId="0" applyFont="1" applyFill="1" applyBorder="1">
      <alignment vertical="center"/>
    </xf>
    <xf numFmtId="0" fontId="73" fillId="0" borderId="34" xfId="0" applyFont="1" applyFill="1" applyBorder="1">
      <alignment vertical="center"/>
    </xf>
    <xf numFmtId="0" fontId="73" fillId="0" borderId="34" xfId="0" applyFont="1" applyFill="1" applyBorder="1" applyAlignment="1">
      <alignment vertical="center"/>
    </xf>
    <xf numFmtId="0" fontId="73" fillId="0" borderId="34" xfId="0" applyFont="1" applyFill="1" applyBorder="1" applyAlignment="1">
      <alignment horizontal="center" vertical="center"/>
    </xf>
    <xf numFmtId="0" fontId="76" fillId="0" borderId="34" xfId="0" applyFont="1" applyFill="1" applyBorder="1" applyAlignment="1" applyProtection="1">
      <alignment vertical="center" shrinkToFit="1"/>
      <protection locked="0"/>
    </xf>
    <xf numFmtId="0" fontId="74" fillId="0" borderId="105" xfId="0" applyFont="1" applyFill="1" applyBorder="1" applyAlignment="1">
      <alignment horizontal="center" vertical="center"/>
    </xf>
    <xf numFmtId="0" fontId="74" fillId="0" borderId="106" xfId="0" applyFont="1" applyBorder="1">
      <alignment vertical="center"/>
    </xf>
    <xf numFmtId="0" fontId="73" fillId="0" borderId="35" xfId="0" applyFont="1" applyFill="1" applyBorder="1" applyAlignment="1">
      <alignment vertical="center" wrapText="1"/>
    </xf>
    <xf numFmtId="0" fontId="73"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65" fillId="0" borderId="0" xfId="0" applyFont="1" applyFill="1">
      <alignment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41"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6" xfId="0" applyFont="1" applyFill="1" applyBorder="1" applyAlignment="1">
      <alignment horizontal="center" vertical="center" wrapText="1"/>
    </xf>
    <xf numFmtId="0" fontId="8" fillId="26" borderId="139"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40" fontId="8" fillId="0" borderId="23" xfId="34" applyNumberFormat="1"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8" fillId="0" borderId="10" xfId="28" applyNumberFormat="1" applyFont="1" applyFill="1" applyBorder="1" applyAlignment="1">
      <alignment vertical="center" shrinkToFit="1"/>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41"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7"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40" fontId="8" fillId="0" borderId="12" xfId="34" applyNumberFormat="1" applyFont="1" applyFill="1" applyBorder="1" applyAlignment="1" applyProtection="1">
      <alignment vertical="center" shrinkToFit="1"/>
      <protection locked="0"/>
    </xf>
    <xf numFmtId="0" fontId="8" fillId="25" borderId="94"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7"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34" fillId="0" borderId="157" xfId="0" applyFont="1" applyBorder="1" applyAlignment="1">
      <alignment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179" fontId="36" fillId="0" borderId="159" xfId="28" applyNumberFormat="1" applyFont="1" applyBorder="1" applyAlignment="1">
      <alignment vertical="center" wrapText="1"/>
    </xf>
    <xf numFmtId="0" fontId="34" fillId="0" borderId="13" xfId="0" applyFont="1" applyBorder="1" applyAlignment="1">
      <alignment vertical="center"/>
    </xf>
    <xf numFmtId="179" fontId="36" fillId="0" borderId="160" xfId="28" applyNumberFormat="1" applyFont="1" applyBorder="1" applyAlignment="1">
      <alignment vertical="center" wrapText="1"/>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65" fillId="0" borderId="0" xfId="0" applyFont="1" applyAlignment="1" applyProtection="1">
      <alignment horizontal="right" vertical="center"/>
      <protection locked="0"/>
    </xf>
    <xf numFmtId="0" fontId="31" fillId="32" borderId="0" xfId="0" applyFont="1" applyFill="1" applyBorder="1" applyAlignment="1">
      <alignment horizontal="center" vertical="center"/>
    </xf>
    <xf numFmtId="0" fontId="31" fillId="33" borderId="0" xfId="0" applyFont="1" applyFill="1" applyBorder="1">
      <alignment vertical="center"/>
    </xf>
    <xf numFmtId="0" fontId="60" fillId="33" borderId="0" xfId="0" applyFont="1" applyFill="1" applyBorder="1">
      <alignment vertical="center"/>
    </xf>
    <xf numFmtId="0" fontId="51" fillId="0" borderId="10" xfId="0" applyFont="1" applyBorder="1" applyAlignment="1">
      <alignment horizontal="center" vertical="center"/>
    </xf>
    <xf numFmtId="0" fontId="0" fillId="0" borderId="14" xfId="0" applyBorder="1" applyAlignment="1">
      <alignment horizontal="center" vertical="top" wrapText="1"/>
    </xf>
    <xf numFmtId="0" fontId="0" fillId="0" borderId="21" xfId="0" applyBorder="1" applyAlignment="1">
      <alignment horizontal="center" vertical="top" wrapText="1"/>
    </xf>
    <xf numFmtId="0" fontId="0" fillId="0" borderId="33"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94" xfId="0" applyBorder="1" applyAlignment="1">
      <alignment horizontal="center" vertical="top" wrapText="1"/>
    </xf>
    <xf numFmtId="0" fontId="0" fillId="0" borderId="23" xfId="0" applyBorder="1" applyAlignment="1">
      <alignment horizontal="center" vertical="top" wrapText="1"/>
    </xf>
    <xf numFmtId="0" fontId="0" fillId="0" borderId="55" xfId="0" applyBorder="1" applyAlignment="1">
      <alignment horizontal="center" vertical="top" wrapText="1"/>
    </xf>
    <xf numFmtId="0" fontId="0" fillId="0" borderId="27" xfId="0" applyBorder="1" applyAlignment="1">
      <alignment horizontal="center" vertical="top" wrapText="1"/>
    </xf>
    <xf numFmtId="0" fontId="0" fillId="0" borderId="12" xfId="0" applyBorder="1" applyAlignment="1">
      <alignment vertical="center" wrapText="1"/>
    </xf>
    <xf numFmtId="0" fontId="0" fillId="0" borderId="11" xfId="0" applyBorder="1" applyAlignment="1">
      <alignment vertical="center" wrapText="1"/>
    </xf>
    <xf numFmtId="0" fontId="48" fillId="0" borderId="0" xfId="0" applyFont="1" applyAlignment="1">
      <alignment horizontal="left"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0" fillId="31" borderId="50" xfId="0" applyFont="1" applyFill="1" applyBorder="1" applyAlignment="1">
      <alignment horizontal="center" vertical="center" wrapText="1"/>
    </xf>
    <xf numFmtId="0" fontId="50" fillId="31" borderId="22" xfId="0" applyFont="1" applyFill="1" applyBorder="1" applyAlignment="1">
      <alignment horizontal="center" vertical="center" wrapText="1"/>
    </xf>
    <xf numFmtId="0" fontId="42" fillId="0" borderId="150"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30" borderId="117" xfId="0" applyFill="1" applyBorder="1" applyAlignment="1">
      <alignment horizontal="left" vertical="center"/>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40" fillId="30" borderId="55" xfId="48" applyFill="1" applyBorder="1" applyAlignment="1">
      <alignment horizontal="left" vertical="center"/>
    </xf>
    <xf numFmtId="0" fontId="0" fillId="30" borderId="29" xfId="0" applyFill="1" applyBorder="1" applyAlignment="1">
      <alignment horizontal="left" vertical="center"/>
    </xf>
    <xf numFmtId="0" fontId="0" fillId="30" borderId="61"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4"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6"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6" xfId="0" applyFill="1" applyBorder="1" applyAlignment="1">
      <alignment vertical="center"/>
    </xf>
    <xf numFmtId="0" fontId="0" fillId="0" borderId="0" xfId="0" applyAlignment="1">
      <alignment horizontal="left" vertical="top" wrapText="1"/>
    </xf>
    <xf numFmtId="0" fontId="0" fillId="30" borderId="138"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5" xfId="0" applyFill="1" applyBorder="1" applyAlignment="1">
      <alignment horizontal="left" vertical="center"/>
    </xf>
    <xf numFmtId="0" fontId="0" fillId="0" borderId="13" xfId="0" applyBorder="1" applyAlignment="1">
      <alignment horizontal="center" vertical="center" wrapText="1"/>
    </xf>
    <xf numFmtId="0" fontId="0" fillId="0" borderId="149" xfId="0" applyBorder="1" applyAlignment="1">
      <alignment horizontal="center" vertical="center" wrapText="1"/>
    </xf>
    <xf numFmtId="0" fontId="37" fillId="0" borderId="13" xfId="0" applyFont="1" applyBorder="1" applyAlignment="1">
      <alignment horizontal="center" vertical="center" wrapText="1"/>
    </xf>
    <xf numFmtId="0" fontId="37" fillId="0" borderId="149" xfId="0" applyFont="1" applyBorder="1" applyAlignment="1">
      <alignment horizontal="center" vertical="center" wrapText="1"/>
    </xf>
    <xf numFmtId="0" fontId="0" fillId="30" borderId="50" xfId="0" applyFill="1" applyBorder="1" applyAlignment="1">
      <alignment horizontal="left" vertical="center"/>
    </xf>
    <xf numFmtId="0" fontId="0" fillId="30" borderId="96" xfId="0" applyFill="1" applyBorder="1" applyAlignment="1">
      <alignment horizontal="left" vertical="center"/>
    </xf>
    <xf numFmtId="0" fontId="0" fillId="30" borderId="146" xfId="0" applyFill="1" applyBorder="1" applyAlignment="1">
      <alignment horizontal="left" vertical="center"/>
    </xf>
    <xf numFmtId="0" fontId="0" fillId="30" borderId="22" xfId="0" applyFill="1" applyBorder="1" applyAlignment="1">
      <alignment horizontal="left" vertical="center"/>
    </xf>
    <xf numFmtId="0" fontId="0" fillId="30" borderId="92" xfId="0" applyFill="1" applyBorder="1" applyAlignment="1">
      <alignment horizontal="left" vertical="center"/>
    </xf>
    <xf numFmtId="0" fontId="0" fillId="30" borderId="17" xfId="0" applyFill="1" applyBorder="1" applyAlignment="1">
      <alignment horizontal="left" vertical="center"/>
    </xf>
    <xf numFmtId="0" fontId="0" fillId="30" borderId="116" xfId="0" applyFill="1" applyBorder="1" applyAlignment="1">
      <alignment horizontal="left" vertical="center"/>
    </xf>
    <xf numFmtId="0" fontId="0" fillId="30" borderId="139"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9"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30" borderId="61" xfId="0" applyFill="1" applyBorder="1" applyAlignment="1">
      <alignment vertical="center"/>
    </xf>
    <xf numFmtId="0" fontId="0" fillId="30" borderId="51" xfId="0" applyFill="1" applyBorder="1" applyAlignment="1">
      <alignment vertical="center"/>
    </xf>
    <xf numFmtId="0" fontId="0" fillId="30"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7"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8" xfId="0" applyBorder="1" applyAlignment="1">
      <alignment horizontal="center" vertical="center"/>
    </xf>
    <xf numFmtId="0" fontId="0" fillId="0" borderId="105" xfId="0" applyBorder="1" applyAlignment="1">
      <alignment horizontal="center" vertical="center"/>
    </xf>
    <xf numFmtId="0" fontId="0" fillId="0" borderId="147" xfId="0" applyBorder="1" applyAlignment="1">
      <alignment horizontal="center" vertical="center"/>
    </xf>
    <xf numFmtId="0" fontId="29" fillId="0" borderId="0" xfId="0" applyFont="1" applyFill="1" applyBorder="1" applyAlignment="1">
      <alignment horizontal="left" vertical="top" wrapText="1"/>
    </xf>
    <xf numFmtId="0" fontId="29" fillId="0" borderId="0" xfId="0" applyFont="1" applyFill="1" applyAlignment="1">
      <alignment horizontal="left" vertical="top" wrapText="1"/>
    </xf>
    <xf numFmtId="0" fontId="29" fillId="0" borderId="0" xfId="0" applyFont="1" applyFill="1" applyBorder="1" applyAlignment="1">
      <alignment horizontal="left" vertical="center" wrapText="1"/>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0" fontId="9" fillId="0" borderId="107" xfId="0" applyFont="1" applyFill="1" applyBorder="1" applyAlignment="1">
      <alignment horizontal="center" vertical="center"/>
    </xf>
    <xf numFmtId="0" fontId="9" fillId="0" borderId="111"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61" fillId="0" borderId="71" xfId="0" applyFont="1" applyFill="1" applyBorder="1" applyAlignment="1">
      <alignment vertical="center" wrapText="1" shrinkToFit="1"/>
    </xf>
    <xf numFmtId="0" fontId="61" fillId="0" borderId="54" xfId="0" applyFont="1" applyBorder="1" applyAlignment="1">
      <alignment vertical="center" wrapText="1" shrinkToFit="1"/>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0" fontId="61" fillId="0" borderId="33" xfId="0" applyFont="1" applyFill="1" applyBorder="1" applyAlignment="1">
      <alignment horizontal="center" vertical="center" textRotation="255"/>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61" fillId="0" borderId="0" xfId="0" applyFont="1" applyFill="1" applyBorder="1" applyAlignment="1">
      <alignment vertical="center" wrapText="1"/>
    </xf>
    <xf numFmtId="0" fontId="61"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36" xfId="0" applyFont="1" applyBorder="1" applyAlignment="1">
      <alignment horizontal="center" vertical="center"/>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9" fillId="0" borderId="36" xfId="0" applyFont="1" applyFill="1" applyBorder="1" applyAlignment="1">
      <alignment horizontal="center"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0" fontId="61" fillId="0" borderId="14" xfId="0" applyFont="1" applyFill="1" applyBorder="1" applyAlignment="1">
      <alignment vertical="center"/>
    </xf>
    <xf numFmtId="0" fontId="61" fillId="0" borderId="21" xfId="0" applyFont="1" applyBorder="1" applyAlignment="1">
      <alignment vertical="center"/>
    </xf>
    <xf numFmtId="0" fontId="28" fillId="0" borderId="12" xfId="0" applyFont="1" applyFill="1" applyBorder="1" applyAlignment="1">
      <alignment vertical="center"/>
    </xf>
    <xf numFmtId="0" fontId="28" fillId="0" borderId="36" xfId="0" applyFont="1" applyFill="1" applyBorder="1" applyAlignment="1">
      <alignment vertical="center"/>
    </xf>
    <xf numFmtId="0" fontId="28" fillId="0" borderId="70"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7" xfId="0" applyFont="1" applyFill="1" applyBorder="1" applyAlignment="1">
      <alignment horizontal="center" vertical="center" wrapText="1"/>
    </xf>
    <xf numFmtId="0" fontId="29" fillId="26" borderId="54" xfId="0" applyFont="1" applyFill="1" applyBorder="1" applyAlignment="1">
      <alignment horizontal="left" vertical="center" wrapText="1"/>
    </xf>
    <xf numFmtId="0" fontId="29" fillId="26" borderId="57" xfId="0" applyFont="1" applyFill="1" applyBorder="1" applyAlignment="1">
      <alignment horizontal="left" vertical="center" wrapText="1"/>
    </xf>
    <xf numFmtId="0" fontId="29" fillId="26" borderId="64" xfId="0" applyFont="1" applyFill="1" applyBorder="1" applyAlignment="1">
      <alignment vertical="center" wrapText="1"/>
    </xf>
    <xf numFmtId="0" fontId="29" fillId="26" borderId="54" xfId="0" applyFont="1" applyFill="1" applyBorder="1" applyAlignment="1">
      <alignment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98" xfId="0" applyFont="1" applyFill="1" applyBorder="1" applyAlignment="1">
      <alignment horizontal="center"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8" fillId="27" borderId="21" xfId="0" applyFont="1" applyFill="1" applyBorder="1" applyAlignment="1">
      <alignment horizontal="center" vertical="center"/>
    </xf>
    <xf numFmtId="0" fontId="28" fillId="27" borderId="15" xfId="0" applyFont="1" applyFill="1" applyBorder="1" applyAlignment="1">
      <alignment horizontal="center" vertical="center"/>
    </xf>
    <xf numFmtId="0" fontId="29" fillId="24" borderId="87" xfId="0" applyFont="1" applyFill="1" applyBorder="1" applyAlignment="1">
      <alignment vertical="center" wrapText="1"/>
    </xf>
    <xf numFmtId="0" fontId="29" fillId="28" borderId="0" xfId="0" applyFont="1" applyFill="1" applyBorder="1" applyAlignment="1" applyProtection="1">
      <alignment vertical="center"/>
      <protection locked="0"/>
    </xf>
    <xf numFmtId="0" fontId="29" fillId="0"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09" xfId="0" applyFont="1" applyFill="1" applyBorder="1" applyAlignment="1">
      <alignment vertical="center"/>
    </xf>
    <xf numFmtId="0" fontId="28" fillId="0" borderId="44" xfId="0" applyFont="1" applyFill="1" applyBorder="1" applyAlignment="1">
      <alignment vertical="center"/>
    </xf>
    <xf numFmtId="0" fontId="28" fillId="0" borderId="45" xfId="0" applyFont="1" applyFill="1" applyBorder="1" applyAlignment="1">
      <alignment vertical="center"/>
    </xf>
    <xf numFmtId="0" fontId="29" fillId="26" borderId="68" xfId="0" applyFont="1" applyFill="1" applyBorder="1" applyAlignment="1">
      <alignment horizontal="left" vertical="center" wrapText="1"/>
    </xf>
    <xf numFmtId="0" fontId="29" fillId="26" borderId="87" xfId="0" applyFont="1" applyFill="1" applyBorder="1" applyAlignment="1">
      <alignment horizontal="left" vertical="center" wrapText="1"/>
    </xf>
    <xf numFmtId="0" fontId="28" fillId="0" borderId="110" xfId="0" applyFont="1" applyFill="1" applyBorder="1" applyAlignment="1">
      <alignment vertical="center"/>
    </xf>
    <xf numFmtId="0" fontId="28" fillId="0" borderId="105" xfId="0" applyFont="1" applyFill="1" applyBorder="1" applyAlignment="1">
      <alignment vertical="center"/>
    </xf>
    <xf numFmtId="0" fontId="28" fillId="0" borderId="106" xfId="0" applyFont="1" applyFill="1" applyBorder="1" applyAlignment="1">
      <alignment vertical="center"/>
    </xf>
    <xf numFmtId="0" fontId="29" fillId="26" borderId="77" xfId="0" applyFont="1" applyFill="1" applyBorder="1" applyAlignment="1">
      <alignment horizontal="left" vertical="center" wrapText="1"/>
    </xf>
    <xf numFmtId="0" fontId="29" fillId="28" borderId="31" xfId="0" applyFont="1" applyFill="1" applyBorder="1" applyAlignment="1" applyProtection="1">
      <alignment horizontal="center" vertical="center"/>
      <protection locked="0"/>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26" borderId="57" xfId="0" applyFont="1" applyFill="1" applyBorder="1" applyAlignment="1">
      <alignment vertical="center" wrapText="1"/>
    </xf>
    <xf numFmtId="0" fontId="72" fillId="26" borderId="54" xfId="0" applyFont="1" applyFill="1" applyBorder="1" applyAlignment="1">
      <alignment vertical="center" wrapText="1"/>
    </xf>
    <xf numFmtId="0" fontId="72" fillId="26" borderId="57" xfId="0" applyFont="1" applyFill="1" applyBorder="1" applyAlignment="1">
      <alignmen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4" xfId="0" applyNumberFormat="1" applyFont="1" applyFill="1" applyBorder="1" applyAlignment="1">
      <alignment horizontal="center" vertical="center" wrapText="1"/>
    </xf>
    <xf numFmtId="49" fontId="28" fillId="0" borderId="21"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3"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4" xfId="0" applyNumberFormat="1" applyFont="1" applyFill="1" applyBorder="1" applyAlignment="1">
      <alignment horizontal="center" vertical="center"/>
    </xf>
    <xf numFmtId="176" fontId="9" fillId="26" borderId="135" xfId="0" applyNumberFormat="1" applyFont="1" applyFill="1" applyBorder="1" applyAlignment="1">
      <alignment horizontal="center" vertical="center"/>
    </xf>
    <xf numFmtId="176" fontId="9" fillId="26" borderId="136"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2" fontId="9" fillId="25" borderId="43" xfId="0" applyNumberFormat="1" applyFont="1" applyFill="1" applyBorder="1" applyAlignment="1">
      <alignment vertical="center"/>
    </xf>
    <xf numFmtId="182" fontId="9" fillId="25" borderId="44" xfId="0" applyNumberFormat="1" applyFont="1" applyFill="1" applyBorder="1" applyAlignment="1">
      <alignment vertical="center"/>
    </xf>
    <xf numFmtId="182" fontId="9" fillId="25" borderId="45" xfId="0" applyNumberFormat="1" applyFont="1" applyFill="1" applyBorder="1" applyAlignment="1">
      <alignment vertical="center"/>
    </xf>
    <xf numFmtId="0" fontId="29" fillId="0" borderId="0"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61" fillId="0" borderId="58" xfId="0" applyFont="1" applyFill="1" applyBorder="1" applyAlignment="1">
      <alignment horizontal="center" vertical="center"/>
    </xf>
    <xf numFmtId="0" fontId="61"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6"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73"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73" fillId="29" borderId="0" xfId="0" applyFont="1" applyFill="1" applyBorder="1" applyAlignment="1" applyProtection="1">
      <alignment vertical="center" shrinkToFit="1"/>
      <protection locked="0"/>
    </xf>
    <xf numFmtId="0" fontId="75" fillId="0" borderId="0" xfId="0" applyFont="1" applyFill="1" applyBorder="1" applyAlignment="1" applyProtection="1">
      <alignment horizontal="center" vertical="center" shrinkToFit="1"/>
      <protection locked="0"/>
    </xf>
    <xf numFmtId="0" fontId="74" fillId="0" borderId="0" xfId="0" applyFont="1" applyFill="1" applyBorder="1" applyAlignment="1">
      <alignment horizontal="center" vertical="center"/>
    </xf>
    <xf numFmtId="0" fontId="74" fillId="0" borderId="37" xfId="0" applyFont="1" applyFill="1" applyBorder="1" applyAlignment="1">
      <alignment horizontal="center" vertical="center"/>
    </xf>
    <xf numFmtId="0" fontId="73" fillId="26" borderId="0" xfId="0" applyFont="1" applyFill="1" applyBorder="1" applyAlignment="1">
      <alignment horizontal="left" vertical="center" wrapText="1"/>
    </xf>
    <xf numFmtId="0" fontId="7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73" fillId="0" borderId="0" xfId="0" applyFont="1" applyFill="1" applyBorder="1" applyAlignment="1">
      <alignment horizontal="center" vertical="center"/>
    </xf>
    <xf numFmtId="0" fontId="73" fillId="29" borderId="0" xfId="0" applyFont="1" applyFill="1" applyBorder="1" applyAlignment="1">
      <alignment vertical="center" shrinkToFit="1"/>
    </xf>
    <xf numFmtId="0" fontId="73" fillId="29" borderId="37" xfId="0" applyFont="1" applyFill="1" applyBorder="1" applyAlignment="1">
      <alignment vertical="center" shrinkToFit="1"/>
    </xf>
    <xf numFmtId="0" fontId="9" fillId="24" borderId="31" xfId="0" applyFont="1" applyFill="1" applyBorder="1" applyAlignment="1" applyProtection="1">
      <alignment horizontal="center" vertical="center"/>
      <protection locked="0"/>
    </xf>
    <xf numFmtId="0" fontId="72" fillId="26" borderId="54" xfId="0" applyFont="1" applyFill="1" applyBorder="1" applyAlignment="1">
      <alignment horizontal="left" vertical="center" wrapText="1"/>
    </xf>
    <xf numFmtId="0" fontId="72" fillId="26" borderId="57" xfId="0" applyFont="1" applyFill="1" applyBorder="1" applyAlignment="1">
      <alignment horizontal="left" vertical="center" wrapText="1"/>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9" fillId="0" borderId="36" xfId="0" applyFont="1" applyFill="1" applyBorder="1" applyAlignment="1">
      <alignment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9" fillId="0" borderId="0" xfId="0" applyFont="1" applyFill="1" applyAlignment="1">
      <alignment horizontal="center" vertical="center"/>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27" fillId="30"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0" fontId="9" fillId="0" borderId="36" xfId="0" applyFont="1" applyFill="1" applyBorder="1" applyAlignment="1">
      <alignment vertical="center" shrinkToFit="1"/>
    </xf>
    <xf numFmtId="0" fontId="9" fillId="26" borderId="134" xfId="0" applyFont="1" applyFill="1" applyBorder="1" applyAlignment="1">
      <alignment horizontal="center" vertical="center"/>
    </xf>
    <xf numFmtId="0" fontId="9" fillId="26" borderId="135" xfId="0" applyFont="1" applyFill="1" applyBorder="1" applyAlignment="1">
      <alignment horizontal="center" vertical="center"/>
    </xf>
    <xf numFmtId="0" fontId="9" fillId="26" borderId="136"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61" fillId="0" borderId="14" xfId="0" applyFont="1" applyFill="1" applyBorder="1" applyAlignment="1">
      <alignment vertical="center" wrapText="1"/>
    </xf>
    <xf numFmtId="0" fontId="9" fillId="0" borderId="101" xfId="0" applyFont="1" applyFill="1" applyBorder="1" applyAlignment="1">
      <alignment horizontal="center" vertical="center"/>
    </xf>
    <xf numFmtId="0" fontId="61" fillId="0" borderId="71" xfId="0" applyFont="1" applyFill="1" applyBorder="1" applyAlignment="1">
      <alignment horizontal="left" vertical="center" wrapText="1"/>
    </xf>
    <xf numFmtId="0" fontId="61"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40"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8" fillId="0" borderId="81" xfId="0" applyFont="1" applyFill="1" applyBorder="1" applyAlignment="1">
      <alignment horizontal="center" vertical="center"/>
    </xf>
    <xf numFmtId="0" fontId="9" fillId="28" borderId="58" xfId="0" applyFont="1" applyFill="1" applyBorder="1" applyAlignment="1">
      <alignment horizontal="center" vertical="center"/>
    </xf>
    <xf numFmtId="0" fontId="61" fillId="0" borderId="76" xfId="0" applyFont="1" applyFill="1" applyBorder="1" applyAlignment="1">
      <alignment horizontal="center" vertical="center"/>
    </xf>
    <xf numFmtId="0" fontId="29" fillId="26" borderId="62" xfId="0" applyFont="1" applyFill="1" applyBorder="1" applyAlignment="1">
      <alignment horizontal="left" vertical="center" wrapText="1"/>
    </xf>
    <xf numFmtId="0" fontId="29" fillId="26" borderId="59" xfId="0" applyFont="1" applyFill="1" applyBorder="1" applyAlignment="1">
      <alignment horizontal="left" vertical="center" wrapText="1"/>
    </xf>
    <xf numFmtId="49" fontId="28" fillId="0" borderId="12" xfId="0" applyNumberFormat="1" applyFont="1" applyFill="1" applyBorder="1" applyAlignment="1">
      <alignment horizontal="center" vertical="center" wrapText="1"/>
    </xf>
    <xf numFmtId="49" fontId="28" fillId="0" borderId="36" xfId="0" applyNumberFormat="1"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74" xfId="0" applyFont="1" applyFill="1" applyBorder="1" applyAlignment="1">
      <alignment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26" borderId="9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3"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fmlaLink="$AM$20" lockText="1" noThreeD="1"/>
</file>

<file path=xl/ctrlProps/ctrlProp28.xml><?xml version="1.0" encoding="utf-8"?>
<formControlPr xmlns="http://schemas.microsoft.com/office/spreadsheetml/2009/9/main" objectType="CheckBox" checked="Checked" fmlaLink="$AL$2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7646671" y="94259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5</xdr:col>
      <xdr:colOff>1939637</xdr:colOff>
      <xdr:row>16</xdr:row>
      <xdr:rowOff>121648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889018" y="4362450"/>
          <a:ext cx="10460083" cy="1759948"/>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4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9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A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B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4</xdr:col>
      <xdr:colOff>47625</xdr:colOff>
      <xdr:row>26</xdr:row>
      <xdr:rowOff>263525</xdr:rowOff>
    </xdr:from>
    <xdr:to>
      <xdr:col>5</xdr:col>
      <xdr:colOff>1590675</xdr:colOff>
      <xdr:row>27</xdr:row>
      <xdr:rowOff>657225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7677150" y="8274050"/>
          <a:ext cx="331470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8093283" y="86017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10756465" y="85471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1785168" y="83142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bwMode="auto">
        <a:xfrm flipV="1">
          <a:off x="7929244" y="99879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10741646" y="99275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1481434" y="94354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bwMode="auto">
        <a:xfrm>
          <a:off x="11757660" y="99927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2114549" y="91050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2209800" y="83735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4993004" y="91050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3267075" y="98460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bwMode="auto">
        <a:xfrm>
          <a:off x="2171700" y="96361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4186541" y="92627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5198848"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172</xdr:row>
          <xdr:rowOff>0</xdr:rowOff>
        </xdr:from>
        <xdr:to>
          <xdr:col>5</xdr:col>
          <xdr:colOff>6803</xdr:colOff>
          <xdr:row>177</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384" y="46348656"/>
              <a:ext cx="221119" cy="1254789"/>
              <a:chOff x="904875" y="8182012"/>
              <a:chExt cx="209550" cy="97033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1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161925</xdr:rowOff>
        </xdr:from>
        <xdr:to>
          <xdr:col>4</xdr:col>
          <xdr:colOff>171450</xdr:colOff>
          <xdr:row>185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133350</xdr:rowOff>
        </xdr:from>
        <xdr:to>
          <xdr:col>4</xdr:col>
          <xdr:colOff>171450</xdr:colOff>
          <xdr:row>178</xdr:row>
          <xdr:rowOff>66675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57150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171450</xdr:rowOff>
        </xdr:from>
        <xdr:to>
          <xdr:col>4</xdr:col>
          <xdr:colOff>171450</xdr:colOff>
          <xdr:row>179</xdr:row>
          <xdr:rowOff>257175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400050</xdr:rowOff>
        </xdr:from>
        <xdr:to>
          <xdr:col>4</xdr:col>
          <xdr:colOff>171450</xdr:colOff>
          <xdr:row>181</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114300</xdr:rowOff>
        </xdr:from>
        <xdr:to>
          <xdr:col>4</xdr:col>
          <xdr:colOff>171450</xdr:colOff>
          <xdr:row>182</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0</xdr:rowOff>
        </xdr:from>
        <xdr:to>
          <xdr:col>4</xdr:col>
          <xdr:colOff>171450</xdr:colOff>
          <xdr:row>182</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266700</xdr:rowOff>
        </xdr:from>
        <xdr:to>
          <xdr:col>4</xdr:col>
          <xdr:colOff>171450</xdr:colOff>
          <xdr:row>184</xdr:row>
          <xdr:rowOff>47625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104775</xdr:rowOff>
        </xdr:from>
        <xdr:to>
          <xdr:col>4</xdr:col>
          <xdr:colOff>171450</xdr:colOff>
          <xdr:row>186</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185</xdr:row>
          <xdr:rowOff>142875</xdr:rowOff>
        </xdr:from>
        <xdr:to>
          <xdr:col>5</xdr:col>
          <xdr:colOff>19050</xdr:colOff>
          <xdr:row>193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9469675"/>
              <a:ext cx="190500" cy="1422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185</xdr:row>
          <xdr:rowOff>120648</xdr:rowOff>
        </xdr:from>
        <xdr:to>
          <xdr:col>5</xdr:col>
          <xdr:colOff>0</xdr:colOff>
          <xdr:row>193</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14385" y="49447452"/>
              <a:ext cx="214315" cy="1479553"/>
              <a:chOff x="923925" y="10747152"/>
              <a:chExt cx="219090" cy="1244119"/>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52"/>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3"/>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197</xdr:row>
          <xdr:rowOff>47625</xdr:rowOff>
        </xdr:from>
        <xdr:to>
          <xdr:col>5</xdr:col>
          <xdr:colOff>19050</xdr:colOff>
          <xdr:row>197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38100</xdr:rowOff>
        </xdr:from>
        <xdr:to>
          <xdr:col>5</xdr:col>
          <xdr:colOff>19050</xdr:colOff>
          <xdr:row>198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171450</xdr:rowOff>
        </xdr:from>
        <xdr:to>
          <xdr:col>5</xdr:col>
          <xdr:colOff>0</xdr:colOff>
          <xdr:row>200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2317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199</xdr:row>
          <xdr:rowOff>152400</xdr:rowOff>
        </xdr:from>
        <xdr:to>
          <xdr:col>5</xdr:col>
          <xdr:colOff>38100</xdr:colOff>
          <xdr:row>201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197</xdr:row>
          <xdr:rowOff>28575</xdr:rowOff>
        </xdr:from>
        <xdr:to>
          <xdr:col>22</xdr:col>
          <xdr:colOff>28575</xdr:colOff>
          <xdr:row>197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205</xdr:row>
          <xdr:rowOff>0</xdr:rowOff>
        </xdr:from>
        <xdr:to>
          <xdr:col>2</xdr:col>
          <xdr:colOff>19050</xdr:colOff>
          <xdr:row>206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2</xdr:col>
          <xdr:colOff>19050</xdr:colOff>
          <xdr:row>207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199</xdr:row>
          <xdr:rowOff>0</xdr:rowOff>
        </xdr:from>
        <xdr:to>
          <xdr:col>5</xdr:col>
          <xdr:colOff>19050</xdr:colOff>
          <xdr:row>201</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1936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198</xdr:row>
          <xdr:rowOff>28575</xdr:rowOff>
        </xdr:from>
        <xdr:to>
          <xdr:col>22</xdr:col>
          <xdr:colOff>28575</xdr:colOff>
          <xdr:row>198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199</xdr:row>
          <xdr:rowOff>19050</xdr:rowOff>
        </xdr:from>
        <xdr:to>
          <xdr:col>22</xdr:col>
          <xdr:colOff>28575</xdr:colOff>
          <xdr:row>199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200</xdr:row>
          <xdr:rowOff>19050</xdr:rowOff>
        </xdr:from>
        <xdr:to>
          <xdr:col>27</xdr:col>
          <xdr:colOff>47625</xdr:colOff>
          <xdr:row>200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194</xdr:row>
          <xdr:rowOff>152400</xdr:rowOff>
        </xdr:from>
        <xdr:to>
          <xdr:col>33</xdr:col>
          <xdr:colOff>38100</xdr:colOff>
          <xdr:row>196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47625</xdr:rowOff>
        </xdr:from>
        <xdr:to>
          <xdr:col>2</xdr:col>
          <xdr:colOff>19050</xdr:colOff>
          <xdr:row>209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47625</xdr:rowOff>
        </xdr:from>
        <xdr:to>
          <xdr:col>2</xdr:col>
          <xdr:colOff>19050</xdr:colOff>
          <xdr:row>210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400050"/>
          <a:ext cx="5256000" cy="1590676"/>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68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a:extLst>
            <a:ext uri="{FF2B5EF4-FFF2-40B4-BE49-F238E27FC236}">
              <a16:creationId xmlns:a16="http://schemas.microsoft.com/office/drawing/2014/main" id="{00000000-0008-0000-0200-000071000000}"/>
            </a:ext>
          </a:extLst>
        </xdr:cNvPr>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a:extLst>
            <a:ext uri="{FF2B5EF4-FFF2-40B4-BE49-F238E27FC236}">
              <a16:creationId xmlns:a16="http://schemas.microsoft.com/office/drawing/2014/main" id="{00000000-0008-0000-0200-000073000000}"/>
            </a:ext>
          </a:extLst>
        </xdr:cNvPr>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0"/>
  <sheetViews>
    <sheetView showGridLines="0" tabSelected="1" view="pageBreakPreview" topLeftCell="A10" zoomScale="70" zoomScaleNormal="90" zoomScaleSheetLayoutView="70" workbookViewId="0">
      <selection activeCell="D37" sqref="D37"/>
    </sheetView>
  </sheetViews>
  <sheetFormatPr defaultRowHeight="13.5"/>
  <cols>
    <col min="1" max="1" width="27.75" style="68" customWidth="1"/>
    <col min="2" max="2" width="12.75" style="69" customWidth="1"/>
    <col min="3" max="3" width="19.875" style="70" customWidth="1"/>
    <col min="4" max="4" width="50.75" style="70" customWidth="1"/>
    <col min="5" max="5" width="25.75" style="70" customWidth="1"/>
    <col min="6" max="6" width="75.75" customWidth="1"/>
  </cols>
  <sheetData>
    <row r="1" spans="1:6" ht="45" customHeight="1" thickBot="1">
      <c r="A1" s="679" t="s">
        <v>352</v>
      </c>
      <c r="B1" s="679"/>
      <c r="C1" s="679"/>
      <c r="D1" s="679"/>
      <c r="E1" s="679"/>
      <c r="F1" s="679"/>
    </row>
    <row r="2" spans="1:6" ht="18" thickTop="1">
      <c r="A2" s="680" t="s">
        <v>264</v>
      </c>
      <c r="B2" s="680"/>
      <c r="C2" s="680"/>
      <c r="D2" s="680"/>
      <c r="E2" s="680"/>
      <c r="F2" s="680"/>
    </row>
    <row r="3" spans="1:6" s="63" customFormat="1" ht="8.1" customHeight="1">
      <c r="A3" s="681"/>
      <c r="B3" s="681"/>
      <c r="C3" s="681"/>
      <c r="D3" s="681"/>
      <c r="E3" s="86"/>
    </row>
    <row r="4" spans="1:6" s="65" customFormat="1" ht="30" customHeight="1">
      <c r="A4" s="64" t="s">
        <v>353</v>
      </c>
      <c r="B4" s="64" t="s">
        <v>265</v>
      </c>
      <c r="C4" s="87" t="s">
        <v>266</v>
      </c>
      <c r="D4" s="682" t="s">
        <v>267</v>
      </c>
      <c r="E4" s="683"/>
      <c r="F4" s="64" t="s">
        <v>268</v>
      </c>
    </row>
    <row r="5" spans="1:6" ht="19.899999999999999" customHeight="1">
      <c r="A5" s="88" t="s">
        <v>354</v>
      </c>
      <c r="B5" s="82">
        <v>1</v>
      </c>
      <c r="C5" s="82" t="s">
        <v>355</v>
      </c>
      <c r="D5" s="684" t="s">
        <v>270</v>
      </c>
      <c r="E5" s="685"/>
      <c r="F5" s="66" t="s">
        <v>271</v>
      </c>
    </row>
    <row r="6" spans="1:6" ht="45.75" customHeight="1">
      <c r="A6" s="89" t="s">
        <v>272</v>
      </c>
      <c r="B6" s="66">
        <v>1</v>
      </c>
      <c r="C6" s="90" t="s">
        <v>356</v>
      </c>
      <c r="D6" s="672" t="s">
        <v>273</v>
      </c>
      <c r="E6" s="673"/>
      <c r="F6" s="79" t="s">
        <v>271</v>
      </c>
    </row>
    <row r="7" spans="1:6" ht="58.5" customHeight="1">
      <c r="A7" s="89" t="s">
        <v>274</v>
      </c>
      <c r="B7" s="66">
        <v>1</v>
      </c>
      <c r="C7" s="90" t="s">
        <v>357</v>
      </c>
      <c r="D7" s="672" t="s">
        <v>275</v>
      </c>
      <c r="E7" s="673"/>
      <c r="F7" s="67" t="s">
        <v>276</v>
      </c>
    </row>
    <row r="8" spans="1:6" ht="53.45" customHeight="1">
      <c r="A8" s="89" t="s">
        <v>329</v>
      </c>
      <c r="B8" s="66">
        <v>1</v>
      </c>
      <c r="C8" s="90" t="s">
        <v>358</v>
      </c>
      <c r="D8" s="672" t="s">
        <v>359</v>
      </c>
      <c r="E8" s="673"/>
      <c r="F8" s="67" t="s">
        <v>276</v>
      </c>
    </row>
    <row r="9" spans="1:6" ht="58.5" customHeight="1">
      <c r="A9" s="89" t="s">
        <v>277</v>
      </c>
      <c r="B9" s="66">
        <v>1</v>
      </c>
      <c r="C9" s="90" t="s">
        <v>360</v>
      </c>
      <c r="D9" s="672" t="s">
        <v>361</v>
      </c>
      <c r="E9" s="673"/>
      <c r="F9" s="67" t="s">
        <v>276</v>
      </c>
    </row>
    <row r="10" spans="1:6" ht="19.149999999999999" customHeight="1">
      <c r="C10" s="69"/>
      <c r="D10" s="68"/>
      <c r="E10" s="68"/>
      <c r="F10" s="26"/>
    </row>
    <row r="11" spans="1:6" ht="19.149999999999999" customHeight="1">
      <c r="C11" s="69"/>
      <c r="D11" s="68"/>
      <c r="E11" s="68"/>
      <c r="F11" s="26"/>
    </row>
    <row r="12" spans="1:6" ht="19.149999999999999" customHeight="1">
      <c r="C12" s="69"/>
      <c r="D12" s="68"/>
      <c r="E12" s="68"/>
      <c r="F12" s="26"/>
    </row>
    <row r="13" spans="1:6" ht="19.149999999999999" customHeight="1">
      <c r="C13" s="69"/>
      <c r="D13" s="68"/>
      <c r="E13" s="68"/>
      <c r="F13" s="26"/>
    </row>
    <row r="14" spans="1:6" ht="19.149999999999999" customHeight="1">
      <c r="C14" s="69"/>
      <c r="D14" s="68"/>
      <c r="E14" s="68"/>
      <c r="F14" s="26"/>
    </row>
    <row r="15" spans="1:6" ht="19.149999999999999" customHeight="1">
      <c r="C15" s="69"/>
      <c r="D15" s="68"/>
      <c r="E15" s="68"/>
      <c r="F15" s="26"/>
    </row>
    <row r="16" spans="1:6" ht="19.149999999999999" customHeight="1">
      <c r="C16" s="69"/>
      <c r="D16" s="68"/>
      <c r="E16" s="68"/>
      <c r="F16" s="26"/>
    </row>
    <row r="17" spans="1:6" ht="11.45" customHeight="1">
      <c r="A17" s="674" t="s">
        <v>278</v>
      </c>
      <c r="B17" s="674"/>
      <c r="C17" s="674"/>
      <c r="D17" s="674"/>
      <c r="E17" s="81"/>
    </row>
    <row r="18" spans="1:6">
      <c r="A18" s="70" t="s">
        <v>279</v>
      </c>
      <c r="B18" s="71"/>
    </row>
    <row r="19" spans="1:6" s="74" customFormat="1" ht="17.25">
      <c r="A19" s="72" t="s">
        <v>362</v>
      </c>
      <c r="B19" s="73"/>
      <c r="C19" s="72"/>
      <c r="D19" s="72"/>
      <c r="E19" s="72"/>
    </row>
    <row r="20" spans="1:6" s="74" customFormat="1" ht="17.25">
      <c r="A20" s="72" t="s">
        <v>280</v>
      </c>
      <c r="B20" s="73"/>
      <c r="C20" s="72"/>
      <c r="D20" s="72"/>
      <c r="E20" s="72"/>
    </row>
    <row r="21" spans="1:6" s="74" customFormat="1" ht="17.25">
      <c r="A21" s="72" t="s">
        <v>281</v>
      </c>
      <c r="B21" s="73"/>
      <c r="C21" s="72"/>
      <c r="D21" s="72"/>
      <c r="E21" s="72"/>
    </row>
    <row r="22" spans="1:6" s="74" customFormat="1" ht="17.25">
      <c r="A22" s="72" t="s">
        <v>282</v>
      </c>
      <c r="B22" s="73"/>
      <c r="C22" s="72"/>
      <c r="D22" s="72"/>
      <c r="E22" s="72"/>
    </row>
    <row r="23" spans="1:6" s="74" customFormat="1" ht="17.25">
      <c r="A23" s="72" t="s">
        <v>283</v>
      </c>
      <c r="B23" s="73"/>
      <c r="C23" s="72"/>
      <c r="D23" s="72"/>
      <c r="E23" s="72"/>
    </row>
    <row r="24" spans="1:6" s="74" customFormat="1" ht="17.25">
      <c r="A24" s="72" t="s">
        <v>284</v>
      </c>
      <c r="B24" s="73"/>
      <c r="C24" s="72"/>
      <c r="D24" s="72"/>
      <c r="E24" s="72"/>
    </row>
    <row r="25" spans="1:6" ht="14.25" thickBot="1">
      <c r="A25" s="75"/>
      <c r="B25" s="71"/>
    </row>
    <row r="26" spans="1:6" ht="22.15" customHeight="1">
      <c r="A26" s="80"/>
      <c r="B26" s="675" t="s">
        <v>285</v>
      </c>
      <c r="C26" s="675"/>
      <c r="D26" s="676"/>
      <c r="E26" s="677" t="s">
        <v>286</v>
      </c>
      <c r="F26" s="678"/>
    </row>
    <row r="27" spans="1:6" ht="55.15" customHeight="1">
      <c r="A27" s="661" t="s">
        <v>287</v>
      </c>
      <c r="B27" s="662"/>
      <c r="C27" s="663"/>
      <c r="D27" s="663"/>
      <c r="E27" s="668"/>
      <c r="F27" s="669"/>
    </row>
    <row r="28" spans="1:6" ht="55.15" customHeight="1">
      <c r="A28" s="661"/>
      <c r="B28" s="664"/>
      <c r="C28" s="665"/>
      <c r="D28" s="665"/>
      <c r="E28" s="668"/>
      <c r="F28" s="669"/>
    </row>
    <row r="29" spans="1:6" ht="55.15" customHeight="1">
      <c r="A29" s="661" t="s">
        <v>288</v>
      </c>
      <c r="B29" s="664"/>
      <c r="C29" s="665"/>
      <c r="D29" s="665"/>
      <c r="E29" s="668"/>
      <c r="F29" s="669"/>
    </row>
    <row r="30" spans="1:6" ht="89.25" customHeight="1" thickBot="1">
      <c r="A30" s="661"/>
      <c r="B30" s="666"/>
      <c r="C30" s="667"/>
      <c r="D30" s="667"/>
      <c r="E30" s="670"/>
      <c r="F30" s="671"/>
    </row>
    <row r="31" spans="1:6">
      <c r="A31" s="70"/>
      <c r="B31" s="71"/>
      <c r="D31" s="71"/>
      <c r="E31" s="71"/>
    </row>
    <row r="32" spans="1:6">
      <c r="A32" s="70"/>
      <c r="B32" s="71"/>
      <c r="D32" s="71"/>
      <c r="E32" s="71"/>
    </row>
    <row r="33" spans="1:5">
      <c r="A33" s="70"/>
      <c r="B33" s="71"/>
      <c r="D33" s="71"/>
      <c r="E33" s="71"/>
    </row>
    <row r="34" spans="1:5">
      <c r="A34" s="70"/>
      <c r="B34" s="71"/>
    </row>
    <row r="35" spans="1:5">
      <c r="A35" s="70"/>
      <c r="B35" s="71"/>
    </row>
    <row r="36" spans="1:5" ht="14.45" customHeight="1">
      <c r="A36" s="70"/>
      <c r="B36" s="71"/>
    </row>
    <row r="37" spans="1:5" ht="14.45" customHeight="1">
      <c r="A37" s="70"/>
      <c r="B37" s="71"/>
    </row>
    <row r="38" spans="1:5" ht="17.25">
      <c r="A38" s="76"/>
      <c r="B38" s="77"/>
      <c r="C38" s="76"/>
    </row>
    <row r="39" spans="1:5">
      <c r="A39" s="70"/>
      <c r="B39" s="71"/>
    </row>
    <row r="40" spans="1:5">
      <c r="A40" s="70"/>
      <c r="B40" s="71"/>
    </row>
    <row r="41" spans="1:5">
      <c r="A41" s="70"/>
      <c r="B41" s="71"/>
    </row>
    <row r="42" spans="1:5">
      <c r="A42" s="70"/>
      <c r="B42" s="71"/>
    </row>
    <row r="43" spans="1:5">
      <c r="A43" s="70"/>
      <c r="B43" s="71"/>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7">
    <mergeCell ref="D6:E6"/>
    <mergeCell ref="A1:F1"/>
    <mergeCell ref="A2:F2"/>
    <mergeCell ref="A3:D3"/>
    <mergeCell ref="D4:E4"/>
    <mergeCell ref="D5:E5"/>
    <mergeCell ref="D7:E7"/>
    <mergeCell ref="D8:E8"/>
    <mergeCell ref="D9:E9"/>
    <mergeCell ref="A17:D17"/>
    <mergeCell ref="B26:D26"/>
    <mergeCell ref="E26:F26"/>
    <mergeCell ref="A27:A28"/>
    <mergeCell ref="B27:D30"/>
    <mergeCell ref="E27:F28"/>
    <mergeCell ref="A29:A30"/>
    <mergeCell ref="E29:F30"/>
  </mergeCells>
  <phoneticPr fontId="7"/>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85" zoomScaleNormal="100" zoomScaleSheetLayoutView="85" workbookViewId="0">
      <selection activeCell="V17" sqref="V17"/>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1" t="s">
        <v>408</v>
      </c>
    </row>
    <row r="2" spans="1:29" ht="20.100000000000001" customHeight="1">
      <c r="A2" s="32" t="s">
        <v>155</v>
      </c>
    </row>
    <row r="4" spans="1:29" ht="20.100000000000001" customHeight="1">
      <c r="A4" t="s">
        <v>154</v>
      </c>
    </row>
    <row r="5" spans="1:29" ht="20.100000000000001" customHeight="1">
      <c r="A5" t="s">
        <v>209</v>
      </c>
    </row>
    <row r="6" spans="1:29" ht="20.100000000000001" customHeight="1">
      <c r="A6" t="s">
        <v>210</v>
      </c>
    </row>
    <row r="7" spans="1:29" ht="20.100000000000001" customHeight="1">
      <c r="A7" t="s">
        <v>135</v>
      </c>
    </row>
    <row r="9" spans="1:29" ht="20.100000000000001" customHeight="1">
      <c r="A9" s="31" t="s">
        <v>211</v>
      </c>
    </row>
    <row r="10" spans="1:29" ht="20.100000000000001" customHeight="1" thickBot="1">
      <c r="B10" t="s">
        <v>245</v>
      </c>
    </row>
    <row r="11" spans="1:29" ht="20.100000000000001" customHeight="1" thickBot="1">
      <c r="B11" s="33" t="s">
        <v>152</v>
      </c>
      <c r="C11" s="689"/>
      <c r="D11" s="690"/>
      <c r="E11" s="690"/>
      <c r="F11" s="690"/>
      <c r="G11" s="690"/>
      <c r="H11" s="690"/>
      <c r="I11" s="690"/>
      <c r="J11" s="690"/>
      <c r="K11" s="690"/>
      <c r="L11" s="691"/>
    </row>
    <row r="13" spans="1:29" ht="20.100000000000001" customHeight="1">
      <c r="A13" s="31" t="s">
        <v>212</v>
      </c>
    </row>
    <row r="14" spans="1:29" ht="20.100000000000001" customHeight="1" thickBot="1">
      <c r="B14" t="s">
        <v>234</v>
      </c>
    </row>
    <row r="15" spans="1:29" ht="20.100000000000001" customHeight="1">
      <c r="B15" s="23" t="s">
        <v>6</v>
      </c>
      <c r="C15" s="696" t="s">
        <v>8</v>
      </c>
      <c r="D15" s="696"/>
      <c r="E15" s="696"/>
      <c r="F15" s="696"/>
      <c r="G15" s="696"/>
      <c r="H15" s="696"/>
      <c r="I15" s="696"/>
      <c r="J15" s="696"/>
      <c r="K15" s="696"/>
      <c r="L15" s="697"/>
      <c r="M15" s="716" t="s">
        <v>160</v>
      </c>
      <c r="N15" s="717"/>
      <c r="O15" s="717"/>
      <c r="P15" s="717"/>
      <c r="Q15" s="717"/>
      <c r="R15" s="717"/>
      <c r="S15" s="717"/>
      <c r="T15" s="717"/>
      <c r="U15" s="717"/>
      <c r="V15" s="717"/>
      <c r="W15" s="718"/>
      <c r="X15" s="719"/>
    </row>
    <row r="16" spans="1:29" ht="20.100000000000001" customHeight="1" thickBot="1">
      <c r="B16" s="24"/>
      <c r="C16" s="696" t="s">
        <v>136</v>
      </c>
      <c r="D16" s="696"/>
      <c r="E16" s="696"/>
      <c r="F16" s="696"/>
      <c r="G16" s="696"/>
      <c r="H16" s="696"/>
      <c r="I16" s="696"/>
      <c r="J16" s="696"/>
      <c r="K16" s="696"/>
      <c r="L16" s="697"/>
      <c r="M16" s="698" t="s">
        <v>160</v>
      </c>
      <c r="N16" s="699"/>
      <c r="O16" s="699"/>
      <c r="P16" s="699"/>
      <c r="Q16" s="699"/>
      <c r="R16" s="699"/>
      <c r="S16" s="699"/>
      <c r="T16" s="699"/>
      <c r="U16" s="709"/>
      <c r="V16" s="709"/>
      <c r="W16" s="710"/>
      <c r="X16" s="711"/>
      <c r="AC16" t="s">
        <v>153</v>
      </c>
    </row>
    <row r="17" spans="1:29" ht="20.100000000000001" customHeight="1" thickBot="1">
      <c r="B17" s="23" t="s">
        <v>137</v>
      </c>
      <c r="C17" s="696" t="s">
        <v>7</v>
      </c>
      <c r="D17" s="696"/>
      <c r="E17" s="696"/>
      <c r="F17" s="696"/>
      <c r="G17" s="696"/>
      <c r="H17" s="696"/>
      <c r="I17" s="696"/>
      <c r="J17" s="696"/>
      <c r="K17" s="696"/>
      <c r="L17" s="697"/>
      <c r="M17" s="34">
        <v>1</v>
      </c>
      <c r="N17" s="35">
        <v>0</v>
      </c>
      <c r="O17" s="35">
        <v>0</v>
      </c>
      <c r="P17" s="36" t="s">
        <v>142</v>
      </c>
      <c r="Q17" s="35">
        <v>1</v>
      </c>
      <c r="R17" s="35">
        <v>2</v>
      </c>
      <c r="S17" s="35">
        <v>3</v>
      </c>
      <c r="T17" s="37">
        <v>4</v>
      </c>
      <c r="U17" s="38"/>
      <c r="V17" s="39"/>
      <c r="W17" s="39"/>
      <c r="X17" s="39"/>
      <c r="AC17" t="str">
        <f>CONCATENATE(M17,N17,O17,P17,Q17,R17,S17,T17)</f>
        <v>100－1234</v>
      </c>
    </row>
    <row r="18" spans="1:29" ht="20.100000000000001" customHeight="1">
      <c r="B18" s="25"/>
      <c r="C18" s="696" t="s">
        <v>140</v>
      </c>
      <c r="D18" s="696"/>
      <c r="E18" s="696"/>
      <c r="F18" s="696"/>
      <c r="G18" s="696"/>
      <c r="H18" s="696"/>
      <c r="I18" s="696"/>
      <c r="J18" s="696"/>
      <c r="K18" s="696"/>
      <c r="L18" s="697"/>
      <c r="M18" s="698" t="s">
        <v>161</v>
      </c>
      <c r="N18" s="699"/>
      <c r="O18" s="699"/>
      <c r="P18" s="699"/>
      <c r="Q18" s="699"/>
      <c r="R18" s="699"/>
      <c r="S18" s="699"/>
      <c r="T18" s="699"/>
      <c r="U18" s="720"/>
      <c r="V18" s="720"/>
      <c r="W18" s="721"/>
      <c r="X18" s="722"/>
    </row>
    <row r="19" spans="1:29" ht="20.100000000000001" customHeight="1">
      <c r="B19" s="24"/>
      <c r="C19" s="696" t="s">
        <v>141</v>
      </c>
      <c r="D19" s="696"/>
      <c r="E19" s="696"/>
      <c r="F19" s="696"/>
      <c r="G19" s="696"/>
      <c r="H19" s="696"/>
      <c r="I19" s="696"/>
      <c r="J19" s="696"/>
      <c r="K19" s="696"/>
      <c r="L19" s="697"/>
      <c r="M19" s="698" t="s">
        <v>162</v>
      </c>
      <c r="N19" s="699"/>
      <c r="O19" s="699"/>
      <c r="P19" s="699"/>
      <c r="Q19" s="699"/>
      <c r="R19" s="699"/>
      <c r="S19" s="699"/>
      <c r="T19" s="699"/>
      <c r="U19" s="699"/>
      <c r="V19" s="699"/>
      <c r="W19" s="700"/>
      <c r="X19" s="701"/>
    </row>
    <row r="20" spans="1:29" ht="20.100000000000001" customHeight="1">
      <c r="B20" s="23" t="s">
        <v>138</v>
      </c>
      <c r="C20" s="696" t="s">
        <v>130</v>
      </c>
      <c r="D20" s="696"/>
      <c r="E20" s="696"/>
      <c r="F20" s="696"/>
      <c r="G20" s="696"/>
      <c r="H20" s="696"/>
      <c r="I20" s="696"/>
      <c r="J20" s="696"/>
      <c r="K20" s="696"/>
      <c r="L20" s="697"/>
      <c r="M20" s="698" t="s">
        <v>165</v>
      </c>
      <c r="N20" s="699"/>
      <c r="O20" s="699"/>
      <c r="P20" s="699"/>
      <c r="Q20" s="699"/>
      <c r="R20" s="699"/>
      <c r="S20" s="699"/>
      <c r="T20" s="699"/>
      <c r="U20" s="699"/>
      <c r="V20" s="699"/>
      <c r="W20" s="700"/>
      <c r="X20" s="701"/>
    </row>
    <row r="21" spans="1:29" ht="20.100000000000001" customHeight="1">
      <c r="B21" s="24"/>
      <c r="C21" s="696" t="s">
        <v>131</v>
      </c>
      <c r="D21" s="696"/>
      <c r="E21" s="696"/>
      <c r="F21" s="696"/>
      <c r="G21" s="696"/>
      <c r="H21" s="696"/>
      <c r="I21" s="696"/>
      <c r="J21" s="696"/>
      <c r="K21" s="696"/>
      <c r="L21" s="697"/>
      <c r="M21" s="708" t="s">
        <v>169</v>
      </c>
      <c r="N21" s="709"/>
      <c r="O21" s="709"/>
      <c r="P21" s="709"/>
      <c r="Q21" s="709"/>
      <c r="R21" s="709"/>
      <c r="S21" s="709"/>
      <c r="T21" s="709"/>
      <c r="U21" s="709"/>
      <c r="V21" s="709"/>
      <c r="W21" s="710"/>
      <c r="X21" s="711"/>
    </row>
    <row r="22" spans="1:29" ht="20.100000000000001" customHeight="1">
      <c r="B22" s="687" t="s">
        <v>203</v>
      </c>
      <c r="C22" s="696" t="s">
        <v>8</v>
      </c>
      <c r="D22" s="696"/>
      <c r="E22" s="696"/>
      <c r="F22" s="696"/>
      <c r="G22" s="696"/>
      <c r="H22" s="696"/>
      <c r="I22" s="696"/>
      <c r="J22" s="696"/>
      <c r="K22" s="696"/>
      <c r="L22" s="697"/>
      <c r="M22" s="698" t="s">
        <v>202</v>
      </c>
      <c r="N22" s="699"/>
      <c r="O22" s="699"/>
      <c r="P22" s="699"/>
      <c r="Q22" s="699"/>
      <c r="R22" s="699"/>
      <c r="S22" s="699"/>
      <c r="T22" s="699"/>
      <c r="U22" s="699"/>
      <c r="V22" s="699"/>
      <c r="W22" s="700"/>
      <c r="X22" s="701"/>
    </row>
    <row r="23" spans="1:29" ht="20.100000000000001" customHeight="1">
      <c r="B23" s="688"/>
      <c r="C23" s="724" t="s">
        <v>197</v>
      </c>
      <c r="D23" s="724"/>
      <c r="E23" s="724"/>
      <c r="F23" s="724"/>
      <c r="G23" s="724"/>
      <c r="H23" s="724"/>
      <c r="I23" s="724"/>
      <c r="J23" s="724"/>
      <c r="K23" s="724"/>
      <c r="L23" s="724"/>
      <c r="M23" s="698" t="s">
        <v>198</v>
      </c>
      <c r="N23" s="699"/>
      <c r="O23" s="699"/>
      <c r="P23" s="699"/>
      <c r="Q23" s="699"/>
      <c r="R23" s="699"/>
      <c r="S23" s="699"/>
      <c r="T23" s="699"/>
      <c r="U23" s="699"/>
      <c r="V23" s="699"/>
      <c r="W23" s="700"/>
      <c r="X23" s="701"/>
    </row>
    <row r="24" spans="1:29" ht="20.100000000000001" customHeight="1">
      <c r="B24" s="23" t="s">
        <v>199</v>
      </c>
      <c r="C24" s="696" t="s">
        <v>0</v>
      </c>
      <c r="D24" s="696"/>
      <c r="E24" s="696"/>
      <c r="F24" s="696"/>
      <c r="G24" s="696"/>
      <c r="H24" s="696"/>
      <c r="I24" s="696"/>
      <c r="J24" s="696"/>
      <c r="K24" s="696"/>
      <c r="L24" s="697"/>
      <c r="M24" s="723" t="s">
        <v>163</v>
      </c>
      <c r="N24" s="720"/>
      <c r="O24" s="720"/>
      <c r="P24" s="720"/>
      <c r="Q24" s="720"/>
      <c r="R24" s="720"/>
      <c r="S24" s="720"/>
      <c r="T24" s="720"/>
      <c r="U24" s="720"/>
      <c r="V24" s="720"/>
      <c r="W24" s="721"/>
      <c r="X24" s="722"/>
    </row>
    <row r="25" spans="1:29" ht="20.100000000000001" customHeight="1">
      <c r="B25" s="25"/>
      <c r="C25" s="696" t="s">
        <v>1</v>
      </c>
      <c r="D25" s="696"/>
      <c r="E25" s="696"/>
      <c r="F25" s="696"/>
      <c r="G25" s="696"/>
      <c r="H25" s="696"/>
      <c r="I25" s="696"/>
      <c r="J25" s="696"/>
      <c r="K25" s="696"/>
      <c r="L25" s="697"/>
      <c r="M25" s="698" t="s">
        <v>164</v>
      </c>
      <c r="N25" s="699"/>
      <c r="O25" s="699"/>
      <c r="P25" s="699"/>
      <c r="Q25" s="699"/>
      <c r="R25" s="699"/>
      <c r="S25" s="699"/>
      <c r="T25" s="699"/>
      <c r="U25" s="699"/>
      <c r="V25" s="699"/>
      <c r="W25" s="700"/>
      <c r="X25" s="701"/>
    </row>
    <row r="26" spans="1:29" ht="20.100000000000001" customHeight="1" thickBot="1">
      <c r="B26" s="58"/>
      <c r="C26" s="696" t="s">
        <v>200</v>
      </c>
      <c r="D26" s="696"/>
      <c r="E26" s="696"/>
      <c r="F26" s="696"/>
      <c r="G26" s="696"/>
      <c r="H26" s="696"/>
      <c r="I26" s="696"/>
      <c r="J26" s="696"/>
      <c r="K26" s="696"/>
      <c r="L26" s="697"/>
      <c r="M26" s="692" t="s">
        <v>201</v>
      </c>
      <c r="N26" s="693"/>
      <c r="O26" s="693"/>
      <c r="P26" s="693"/>
      <c r="Q26" s="693"/>
      <c r="R26" s="693"/>
      <c r="S26" s="693"/>
      <c r="T26" s="693"/>
      <c r="U26" s="693"/>
      <c r="V26" s="693"/>
      <c r="W26" s="694"/>
      <c r="X26" s="695"/>
    </row>
    <row r="28" spans="1:29" ht="20.100000000000001" customHeight="1">
      <c r="A28" s="31" t="s">
        <v>151</v>
      </c>
    </row>
    <row r="29" spans="1:29" ht="20.100000000000001" customHeight="1">
      <c r="B29" t="s">
        <v>233</v>
      </c>
      <c r="X29" s="26"/>
    </row>
    <row r="30" spans="1:29" ht="29.25" customHeight="1">
      <c r="B30" s="57" t="s">
        <v>168</v>
      </c>
      <c r="C30" s="707" t="s">
        <v>409</v>
      </c>
      <c r="D30" s="707"/>
      <c r="E30" s="707"/>
      <c r="F30" s="707"/>
      <c r="G30" s="707"/>
      <c r="H30" s="707"/>
      <c r="I30" s="707"/>
      <c r="J30" s="707"/>
      <c r="K30" s="707"/>
      <c r="L30" s="707"/>
      <c r="M30" s="707"/>
      <c r="N30" s="707"/>
      <c r="O30" s="707"/>
      <c r="P30" s="707"/>
      <c r="Q30" s="707"/>
      <c r="R30" s="707"/>
      <c r="S30" s="707"/>
      <c r="T30" s="707"/>
      <c r="U30" s="707"/>
      <c r="V30" s="707"/>
      <c r="W30" s="707"/>
      <c r="X30" s="707"/>
      <c r="Y30" s="707"/>
      <c r="Z30" s="707"/>
      <c r="AA30" s="707"/>
    </row>
    <row r="31" spans="1:29" ht="27" customHeight="1">
      <c r="B31" s="725" t="s">
        <v>139</v>
      </c>
      <c r="C31" s="734" t="s">
        <v>410</v>
      </c>
      <c r="D31" s="734"/>
      <c r="E31" s="734"/>
      <c r="F31" s="734"/>
      <c r="G31" s="734"/>
      <c r="H31" s="734"/>
      <c r="I31" s="734"/>
      <c r="J31" s="734"/>
      <c r="K31" s="734"/>
      <c r="L31" s="735"/>
      <c r="M31" s="740" t="s">
        <v>143</v>
      </c>
      <c r="N31" s="741"/>
      <c r="O31" s="741"/>
      <c r="P31" s="741"/>
      <c r="Q31" s="742"/>
      <c r="R31" s="727" t="s">
        <v>247</v>
      </c>
      <c r="S31" s="728"/>
      <c r="T31" s="728"/>
      <c r="U31" s="728"/>
      <c r="V31" s="728"/>
      <c r="W31" s="729"/>
      <c r="X31" s="725" t="s">
        <v>144</v>
      </c>
      <c r="Y31" s="725" t="s">
        <v>145</v>
      </c>
      <c r="Z31" s="714" t="s">
        <v>418</v>
      </c>
      <c r="AA31" s="712" t="s">
        <v>150</v>
      </c>
    </row>
    <row r="32" spans="1:29" ht="27" customHeight="1" thickBot="1">
      <c r="B32" s="733"/>
      <c r="C32" s="736"/>
      <c r="D32" s="736"/>
      <c r="E32" s="736"/>
      <c r="F32" s="736"/>
      <c r="G32" s="736"/>
      <c r="H32" s="736"/>
      <c r="I32" s="736"/>
      <c r="J32" s="736"/>
      <c r="K32" s="736"/>
      <c r="L32" s="737"/>
      <c r="M32" s="743"/>
      <c r="N32" s="744"/>
      <c r="O32" s="744"/>
      <c r="P32" s="744"/>
      <c r="Q32" s="745"/>
      <c r="R32" s="738" t="s">
        <v>256</v>
      </c>
      <c r="S32" s="739"/>
      <c r="T32" s="739"/>
      <c r="U32" s="739"/>
      <c r="V32" s="739"/>
      <c r="W32" s="62" t="s">
        <v>257</v>
      </c>
      <c r="X32" s="726"/>
      <c r="Y32" s="726"/>
      <c r="Z32" s="715"/>
      <c r="AA32" s="713"/>
    </row>
    <row r="33" spans="2:27" ht="37.5" customHeight="1">
      <c r="B33" s="33">
        <v>1</v>
      </c>
      <c r="C33" s="40">
        <v>1</v>
      </c>
      <c r="D33" s="41">
        <v>3</v>
      </c>
      <c r="E33" s="41">
        <v>3</v>
      </c>
      <c r="F33" s="41">
        <v>4</v>
      </c>
      <c r="G33" s="41">
        <v>5</v>
      </c>
      <c r="H33" s="41">
        <v>6</v>
      </c>
      <c r="I33" s="41">
        <v>7</v>
      </c>
      <c r="J33" s="41">
        <v>8</v>
      </c>
      <c r="K33" s="41">
        <v>9</v>
      </c>
      <c r="L33" s="42">
        <v>1</v>
      </c>
      <c r="M33" s="706" t="s">
        <v>159</v>
      </c>
      <c r="N33" s="706"/>
      <c r="O33" s="706"/>
      <c r="P33" s="706"/>
      <c r="Q33" s="706"/>
      <c r="R33" s="706" t="s">
        <v>159</v>
      </c>
      <c r="S33" s="706"/>
      <c r="T33" s="706"/>
      <c r="U33" s="706"/>
      <c r="V33" s="706"/>
      <c r="W33" s="59" t="s">
        <v>248</v>
      </c>
      <c r="X33" s="43" t="s">
        <v>411</v>
      </c>
      <c r="Y33" s="43" t="s">
        <v>370</v>
      </c>
      <c r="Z33" s="44">
        <v>250000</v>
      </c>
      <c r="AA33" s="45">
        <v>11.2</v>
      </c>
    </row>
    <row r="34" spans="2:27" ht="37.5" customHeight="1">
      <c r="B34" s="33">
        <f>B33+1</f>
        <v>2</v>
      </c>
      <c r="C34" s="46">
        <v>1</v>
      </c>
      <c r="D34" s="29">
        <v>3</v>
      </c>
      <c r="E34" s="29">
        <v>3</v>
      </c>
      <c r="F34" s="29">
        <v>4</v>
      </c>
      <c r="G34" s="29">
        <v>5</v>
      </c>
      <c r="H34" s="29">
        <v>6</v>
      </c>
      <c r="I34" s="29">
        <v>7</v>
      </c>
      <c r="J34" s="29">
        <v>8</v>
      </c>
      <c r="K34" s="29">
        <v>9</v>
      </c>
      <c r="L34" s="30">
        <v>2</v>
      </c>
      <c r="M34" s="686" t="s">
        <v>159</v>
      </c>
      <c r="N34" s="686"/>
      <c r="O34" s="686"/>
      <c r="P34" s="686"/>
      <c r="Q34" s="686"/>
      <c r="R34" s="686" t="s">
        <v>159</v>
      </c>
      <c r="S34" s="686"/>
      <c r="T34" s="686"/>
      <c r="U34" s="686"/>
      <c r="V34" s="686"/>
      <c r="W34" s="60" t="s">
        <v>249</v>
      </c>
      <c r="X34" s="27" t="s">
        <v>412</v>
      </c>
      <c r="Y34" s="27" t="s">
        <v>417</v>
      </c>
      <c r="Z34" s="28">
        <v>400000</v>
      </c>
      <c r="AA34" s="47">
        <v>11.2</v>
      </c>
    </row>
    <row r="35" spans="2:27" ht="37.5" customHeight="1">
      <c r="B35" s="33">
        <f t="shared" ref="B35:B71" si="0">B34+1</f>
        <v>3</v>
      </c>
      <c r="C35" s="46">
        <v>1</v>
      </c>
      <c r="D35" s="29">
        <v>3</v>
      </c>
      <c r="E35" s="29">
        <v>3</v>
      </c>
      <c r="F35" s="29">
        <v>4</v>
      </c>
      <c r="G35" s="29">
        <v>5</v>
      </c>
      <c r="H35" s="29">
        <v>6</v>
      </c>
      <c r="I35" s="29">
        <v>7</v>
      </c>
      <c r="J35" s="29">
        <v>8</v>
      </c>
      <c r="K35" s="29">
        <v>9</v>
      </c>
      <c r="L35" s="30">
        <v>3</v>
      </c>
      <c r="M35" s="686" t="s">
        <v>166</v>
      </c>
      <c r="N35" s="686"/>
      <c r="O35" s="686"/>
      <c r="P35" s="686"/>
      <c r="Q35" s="686"/>
      <c r="R35" s="686" t="s">
        <v>159</v>
      </c>
      <c r="S35" s="686"/>
      <c r="T35" s="686"/>
      <c r="U35" s="686"/>
      <c r="V35" s="686"/>
      <c r="W35" s="60" t="s">
        <v>250</v>
      </c>
      <c r="X35" s="27" t="s">
        <v>413</v>
      </c>
      <c r="Y35" s="27" t="s">
        <v>377</v>
      </c>
      <c r="Z35" s="28">
        <v>400000</v>
      </c>
      <c r="AA35" s="47">
        <v>11.22</v>
      </c>
    </row>
    <row r="36" spans="2:27" ht="37.5" customHeight="1">
      <c r="B36" s="33">
        <f t="shared" si="0"/>
        <v>4</v>
      </c>
      <c r="C36" s="46">
        <v>1</v>
      </c>
      <c r="D36" s="29">
        <v>1</v>
      </c>
      <c r="E36" s="29">
        <v>3</v>
      </c>
      <c r="F36" s="29">
        <v>4</v>
      </c>
      <c r="G36" s="29">
        <v>5</v>
      </c>
      <c r="H36" s="29">
        <v>6</v>
      </c>
      <c r="I36" s="29">
        <v>7</v>
      </c>
      <c r="J36" s="29">
        <v>8</v>
      </c>
      <c r="K36" s="29">
        <v>9</v>
      </c>
      <c r="L36" s="30">
        <v>4</v>
      </c>
      <c r="M36" s="686" t="s">
        <v>167</v>
      </c>
      <c r="N36" s="686"/>
      <c r="O36" s="686"/>
      <c r="P36" s="686"/>
      <c r="Q36" s="686"/>
      <c r="R36" s="686" t="s">
        <v>167</v>
      </c>
      <c r="S36" s="686"/>
      <c r="T36" s="686"/>
      <c r="U36" s="686"/>
      <c r="V36" s="686"/>
      <c r="W36" s="60" t="s">
        <v>251</v>
      </c>
      <c r="X36" s="27" t="s">
        <v>414</v>
      </c>
      <c r="Y36" s="27" t="s">
        <v>384</v>
      </c>
      <c r="Z36" s="28">
        <v>2000000</v>
      </c>
      <c r="AA36" s="47">
        <v>10.92</v>
      </c>
    </row>
    <row r="37" spans="2:27" ht="37.5" customHeight="1">
      <c r="B37" s="33">
        <f t="shared" si="0"/>
        <v>5</v>
      </c>
      <c r="C37" s="46">
        <v>1</v>
      </c>
      <c r="D37" s="29">
        <v>4</v>
      </c>
      <c r="E37" s="29">
        <v>3</v>
      </c>
      <c r="F37" s="29">
        <v>4</v>
      </c>
      <c r="G37" s="29">
        <v>5</v>
      </c>
      <c r="H37" s="29">
        <v>6</v>
      </c>
      <c r="I37" s="29">
        <v>7</v>
      </c>
      <c r="J37" s="29">
        <v>8</v>
      </c>
      <c r="K37" s="29">
        <v>9</v>
      </c>
      <c r="L37" s="30">
        <v>5</v>
      </c>
      <c r="M37" s="686" t="s">
        <v>148</v>
      </c>
      <c r="N37" s="686"/>
      <c r="O37" s="686"/>
      <c r="P37" s="686"/>
      <c r="Q37" s="686"/>
      <c r="R37" s="686" t="s">
        <v>252</v>
      </c>
      <c r="S37" s="686"/>
      <c r="T37" s="686"/>
      <c r="U37" s="686"/>
      <c r="V37" s="686"/>
      <c r="W37" s="60" t="s">
        <v>253</v>
      </c>
      <c r="X37" s="27" t="s">
        <v>415</v>
      </c>
      <c r="Y37" s="27" t="s">
        <v>400</v>
      </c>
      <c r="Z37" s="28">
        <v>400000</v>
      </c>
      <c r="AA37" s="47">
        <v>10.96</v>
      </c>
    </row>
    <row r="38" spans="2:27" ht="37.5" customHeight="1">
      <c r="B38" s="33">
        <f t="shared" si="0"/>
        <v>6</v>
      </c>
      <c r="C38" s="46">
        <v>1</v>
      </c>
      <c r="D38" s="29">
        <v>2</v>
      </c>
      <c r="E38" s="29">
        <v>3</v>
      </c>
      <c r="F38" s="29">
        <v>4</v>
      </c>
      <c r="G38" s="29">
        <v>5</v>
      </c>
      <c r="H38" s="29">
        <v>6</v>
      </c>
      <c r="I38" s="29">
        <v>7</v>
      </c>
      <c r="J38" s="29">
        <v>8</v>
      </c>
      <c r="K38" s="29">
        <v>9</v>
      </c>
      <c r="L38" s="30">
        <v>6</v>
      </c>
      <c r="M38" s="686" t="s">
        <v>308</v>
      </c>
      <c r="N38" s="686"/>
      <c r="O38" s="686"/>
      <c r="P38" s="686"/>
      <c r="Q38" s="686"/>
      <c r="R38" s="702" t="s">
        <v>308</v>
      </c>
      <c r="S38" s="703"/>
      <c r="T38" s="703"/>
      <c r="U38" s="703"/>
      <c r="V38" s="704"/>
      <c r="W38" s="60" t="s">
        <v>309</v>
      </c>
      <c r="X38" s="27" t="s">
        <v>416</v>
      </c>
      <c r="Y38" s="27" t="s">
        <v>379</v>
      </c>
      <c r="Z38" s="28">
        <v>2800000</v>
      </c>
      <c r="AA38" s="47">
        <v>10.99</v>
      </c>
    </row>
    <row r="39" spans="2:27" ht="37.5" customHeight="1">
      <c r="B39" s="33">
        <f t="shared" si="0"/>
        <v>7</v>
      </c>
      <c r="C39" s="46">
        <v>1</v>
      </c>
      <c r="D39" s="29">
        <v>2</v>
      </c>
      <c r="E39" s="29">
        <v>3</v>
      </c>
      <c r="F39" s="29">
        <v>4</v>
      </c>
      <c r="G39" s="29">
        <v>5</v>
      </c>
      <c r="H39" s="29">
        <v>6</v>
      </c>
      <c r="I39" s="29">
        <v>7</v>
      </c>
      <c r="J39" s="29">
        <v>8</v>
      </c>
      <c r="K39" s="29">
        <v>9</v>
      </c>
      <c r="L39" s="30">
        <v>6</v>
      </c>
      <c r="M39" s="686" t="s">
        <v>308</v>
      </c>
      <c r="N39" s="686"/>
      <c r="O39" s="686"/>
      <c r="P39" s="686"/>
      <c r="Q39" s="686"/>
      <c r="R39" s="702" t="s">
        <v>308</v>
      </c>
      <c r="S39" s="703"/>
      <c r="T39" s="703"/>
      <c r="U39" s="703"/>
      <c r="V39" s="704"/>
      <c r="W39" s="60" t="s">
        <v>309</v>
      </c>
      <c r="X39" s="27" t="s">
        <v>416</v>
      </c>
      <c r="Y39" s="27" t="s">
        <v>401</v>
      </c>
      <c r="Z39" s="28">
        <v>300000</v>
      </c>
      <c r="AA39" s="47">
        <v>10.92</v>
      </c>
    </row>
    <row r="40" spans="2:27" ht="37.5" customHeight="1">
      <c r="B40" s="33">
        <f t="shared" si="0"/>
        <v>8</v>
      </c>
      <c r="C40" s="46"/>
      <c r="D40" s="29"/>
      <c r="E40" s="29"/>
      <c r="F40" s="29"/>
      <c r="G40" s="29"/>
      <c r="H40" s="29"/>
      <c r="I40" s="29"/>
      <c r="J40" s="29"/>
      <c r="K40" s="29"/>
      <c r="L40" s="30"/>
      <c r="M40" s="686"/>
      <c r="N40" s="686"/>
      <c r="O40" s="686"/>
      <c r="P40" s="686"/>
      <c r="Q40" s="686"/>
      <c r="R40" s="702"/>
      <c r="S40" s="703"/>
      <c r="T40" s="703"/>
      <c r="U40" s="703"/>
      <c r="V40" s="704"/>
      <c r="W40" s="60"/>
      <c r="X40" s="27"/>
      <c r="Y40" s="27"/>
      <c r="Z40" s="28"/>
      <c r="AA40" s="47"/>
    </row>
    <row r="41" spans="2:27" ht="37.5" customHeight="1">
      <c r="B41" s="33">
        <f t="shared" si="0"/>
        <v>9</v>
      </c>
      <c r="C41" s="46"/>
      <c r="D41" s="29"/>
      <c r="E41" s="29"/>
      <c r="F41" s="29"/>
      <c r="G41" s="29"/>
      <c r="H41" s="29"/>
      <c r="I41" s="29"/>
      <c r="J41" s="29"/>
      <c r="K41" s="29"/>
      <c r="L41" s="30"/>
      <c r="M41" s="686"/>
      <c r="N41" s="686"/>
      <c r="O41" s="686"/>
      <c r="P41" s="686"/>
      <c r="Q41" s="686"/>
      <c r="R41" s="702"/>
      <c r="S41" s="703"/>
      <c r="T41" s="703"/>
      <c r="U41" s="703"/>
      <c r="V41" s="704"/>
      <c r="W41" s="60"/>
      <c r="X41" s="27"/>
      <c r="Y41" s="27"/>
      <c r="Z41" s="28"/>
      <c r="AA41" s="47"/>
    </row>
    <row r="42" spans="2:27" ht="37.5" customHeight="1">
      <c r="B42" s="33">
        <f t="shared" si="0"/>
        <v>10</v>
      </c>
      <c r="C42" s="46"/>
      <c r="D42" s="29"/>
      <c r="E42" s="29"/>
      <c r="F42" s="29"/>
      <c r="G42" s="29"/>
      <c r="H42" s="29"/>
      <c r="I42" s="29"/>
      <c r="J42" s="29"/>
      <c r="K42" s="29"/>
      <c r="L42" s="30"/>
      <c r="M42" s="686"/>
      <c r="N42" s="686"/>
      <c r="O42" s="686"/>
      <c r="P42" s="686"/>
      <c r="Q42" s="686"/>
      <c r="R42" s="702"/>
      <c r="S42" s="703"/>
      <c r="T42" s="703"/>
      <c r="U42" s="703"/>
      <c r="V42" s="704"/>
      <c r="W42" s="60"/>
      <c r="X42" s="27"/>
      <c r="Y42" s="27"/>
      <c r="Z42" s="28"/>
      <c r="AA42" s="47"/>
    </row>
    <row r="43" spans="2:27" ht="37.5" customHeight="1">
      <c r="B43" s="33">
        <f t="shared" si="0"/>
        <v>11</v>
      </c>
      <c r="C43" s="46"/>
      <c r="D43" s="29"/>
      <c r="E43" s="29"/>
      <c r="F43" s="29"/>
      <c r="G43" s="29"/>
      <c r="H43" s="29"/>
      <c r="I43" s="29"/>
      <c r="J43" s="29"/>
      <c r="K43" s="29"/>
      <c r="L43" s="30"/>
      <c r="M43" s="686"/>
      <c r="N43" s="686"/>
      <c r="O43" s="686"/>
      <c r="P43" s="686"/>
      <c r="Q43" s="686"/>
      <c r="R43" s="702"/>
      <c r="S43" s="703"/>
      <c r="T43" s="703"/>
      <c r="U43" s="703"/>
      <c r="V43" s="704"/>
      <c r="W43" s="60"/>
      <c r="X43" s="27"/>
      <c r="Y43" s="27"/>
      <c r="Z43" s="28"/>
      <c r="AA43" s="47"/>
    </row>
    <row r="44" spans="2:27" ht="37.5" customHeight="1">
      <c r="B44" s="33">
        <f t="shared" si="0"/>
        <v>12</v>
      </c>
      <c r="C44" s="46"/>
      <c r="D44" s="29"/>
      <c r="E44" s="29"/>
      <c r="F44" s="29"/>
      <c r="G44" s="29"/>
      <c r="H44" s="29"/>
      <c r="I44" s="29"/>
      <c r="J44" s="29"/>
      <c r="K44" s="29"/>
      <c r="L44" s="30"/>
      <c r="M44" s="686"/>
      <c r="N44" s="686"/>
      <c r="O44" s="686"/>
      <c r="P44" s="686"/>
      <c r="Q44" s="686"/>
      <c r="R44" s="702"/>
      <c r="S44" s="703"/>
      <c r="T44" s="703"/>
      <c r="U44" s="703"/>
      <c r="V44" s="704"/>
      <c r="W44" s="60"/>
      <c r="X44" s="27"/>
      <c r="Y44" s="27"/>
      <c r="Z44" s="28"/>
      <c r="AA44" s="47"/>
    </row>
    <row r="45" spans="2:27" ht="37.5" customHeight="1">
      <c r="B45" s="33">
        <f t="shared" si="0"/>
        <v>13</v>
      </c>
      <c r="C45" s="46"/>
      <c r="D45" s="29"/>
      <c r="E45" s="29"/>
      <c r="F45" s="29"/>
      <c r="G45" s="29"/>
      <c r="H45" s="29"/>
      <c r="I45" s="29"/>
      <c r="J45" s="29"/>
      <c r="K45" s="29"/>
      <c r="L45" s="30"/>
      <c r="M45" s="686"/>
      <c r="N45" s="686"/>
      <c r="O45" s="686"/>
      <c r="P45" s="686"/>
      <c r="Q45" s="686"/>
      <c r="R45" s="702"/>
      <c r="S45" s="703"/>
      <c r="T45" s="703"/>
      <c r="U45" s="703"/>
      <c r="V45" s="704"/>
      <c r="W45" s="60"/>
      <c r="X45" s="27"/>
      <c r="Y45" s="27"/>
      <c r="Z45" s="28"/>
      <c r="AA45" s="47"/>
    </row>
    <row r="46" spans="2:27" ht="37.5" customHeight="1">
      <c r="B46" s="33">
        <f t="shared" si="0"/>
        <v>14</v>
      </c>
      <c r="C46" s="46"/>
      <c r="D46" s="29"/>
      <c r="E46" s="29"/>
      <c r="F46" s="29"/>
      <c r="G46" s="29"/>
      <c r="H46" s="29"/>
      <c r="I46" s="29"/>
      <c r="J46" s="29"/>
      <c r="K46" s="29"/>
      <c r="L46" s="30"/>
      <c r="M46" s="686"/>
      <c r="N46" s="686"/>
      <c r="O46" s="686"/>
      <c r="P46" s="686"/>
      <c r="Q46" s="686"/>
      <c r="R46" s="702"/>
      <c r="S46" s="703"/>
      <c r="T46" s="703"/>
      <c r="U46" s="703"/>
      <c r="V46" s="704"/>
      <c r="W46" s="60"/>
      <c r="X46" s="27"/>
      <c r="Y46" s="27"/>
      <c r="Z46" s="28"/>
      <c r="AA46" s="47"/>
    </row>
    <row r="47" spans="2:27" ht="37.5" customHeight="1">
      <c r="B47" s="33">
        <f t="shared" si="0"/>
        <v>15</v>
      </c>
      <c r="C47" s="46"/>
      <c r="D47" s="29"/>
      <c r="E47" s="29"/>
      <c r="F47" s="29"/>
      <c r="G47" s="29"/>
      <c r="H47" s="29"/>
      <c r="I47" s="29"/>
      <c r="J47" s="29"/>
      <c r="K47" s="29"/>
      <c r="L47" s="30"/>
      <c r="M47" s="686"/>
      <c r="N47" s="686"/>
      <c r="O47" s="686"/>
      <c r="P47" s="686"/>
      <c r="Q47" s="686"/>
      <c r="R47" s="702"/>
      <c r="S47" s="703"/>
      <c r="T47" s="703"/>
      <c r="U47" s="703"/>
      <c r="V47" s="704"/>
      <c r="W47" s="60"/>
      <c r="X47" s="27"/>
      <c r="Y47" s="27"/>
      <c r="Z47" s="28"/>
      <c r="AA47" s="47"/>
    </row>
    <row r="48" spans="2:27" ht="37.5" customHeight="1">
      <c r="B48" s="33">
        <f t="shared" si="0"/>
        <v>16</v>
      </c>
      <c r="C48" s="46"/>
      <c r="D48" s="29"/>
      <c r="E48" s="29"/>
      <c r="F48" s="29"/>
      <c r="G48" s="29"/>
      <c r="H48" s="29"/>
      <c r="I48" s="29"/>
      <c r="J48" s="29"/>
      <c r="K48" s="29"/>
      <c r="L48" s="30"/>
      <c r="M48" s="686"/>
      <c r="N48" s="686"/>
      <c r="O48" s="686"/>
      <c r="P48" s="686"/>
      <c r="Q48" s="686"/>
      <c r="R48" s="702"/>
      <c r="S48" s="703"/>
      <c r="T48" s="703"/>
      <c r="U48" s="703"/>
      <c r="V48" s="704"/>
      <c r="W48" s="60"/>
      <c r="X48" s="27"/>
      <c r="Y48" s="27"/>
      <c r="Z48" s="28"/>
      <c r="AA48" s="47"/>
    </row>
    <row r="49" spans="2:27" ht="37.5" customHeight="1">
      <c r="B49" s="33">
        <f t="shared" si="0"/>
        <v>17</v>
      </c>
      <c r="C49" s="46"/>
      <c r="D49" s="29"/>
      <c r="E49" s="29"/>
      <c r="F49" s="29"/>
      <c r="G49" s="29"/>
      <c r="H49" s="29"/>
      <c r="I49" s="29"/>
      <c r="J49" s="29"/>
      <c r="K49" s="29"/>
      <c r="L49" s="30"/>
      <c r="M49" s="686"/>
      <c r="N49" s="686"/>
      <c r="O49" s="686"/>
      <c r="P49" s="686"/>
      <c r="Q49" s="686"/>
      <c r="R49" s="702"/>
      <c r="S49" s="703"/>
      <c r="T49" s="703"/>
      <c r="U49" s="703"/>
      <c r="V49" s="704"/>
      <c r="W49" s="60"/>
      <c r="X49" s="27"/>
      <c r="Y49" s="27"/>
      <c r="Z49" s="28"/>
      <c r="AA49" s="47"/>
    </row>
    <row r="50" spans="2:27" ht="37.5" customHeight="1">
      <c r="B50" s="33">
        <f t="shared" si="0"/>
        <v>18</v>
      </c>
      <c r="C50" s="46"/>
      <c r="D50" s="29"/>
      <c r="E50" s="29"/>
      <c r="F50" s="29"/>
      <c r="G50" s="29"/>
      <c r="H50" s="29"/>
      <c r="I50" s="29"/>
      <c r="J50" s="29"/>
      <c r="K50" s="29"/>
      <c r="L50" s="30"/>
      <c r="M50" s="686"/>
      <c r="N50" s="686"/>
      <c r="O50" s="686"/>
      <c r="P50" s="686"/>
      <c r="Q50" s="686"/>
      <c r="R50" s="702"/>
      <c r="S50" s="703"/>
      <c r="T50" s="703"/>
      <c r="U50" s="703"/>
      <c r="V50" s="704"/>
      <c r="W50" s="60"/>
      <c r="X50" s="27"/>
      <c r="Y50" s="27"/>
      <c r="Z50" s="28"/>
      <c r="AA50" s="47"/>
    </row>
    <row r="51" spans="2:27" ht="37.5" customHeight="1">
      <c r="B51" s="33">
        <f t="shared" si="0"/>
        <v>19</v>
      </c>
      <c r="C51" s="46"/>
      <c r="D51" s="29"/>
      <c r="E51" s="29"/>
      <c r="F51" s="29"/>
      <c r="G51" s="29"/>
      <c r="H51" s="29"/>
      <c r="I51" s="29"/>
      <c r="J51" s="29"/>
      <c r="K51" s="29"/>
      <c r="L51" s="30"/>
      <c r="M51" s="686"/>
      <c r="N51" s="686"/>
      <c r="O51" s="686"/>
      <c r="P51" s="686"/>
      <c r="Q51" s="686"/>
      <c r="R51" s="702"/>
      <c r="S51" s="703"/>
      <c r="T51" s="703"/>
      <c r="U51" s="703"/>
      <c r="V51" s="704"/>
      <c r="W51" s="60"/>
      <c r="X51" s="27"/>
      <c r="Y51" s="27"/>
      <c r="Z51" s="28"/>
      <c r="AA51" s="47"/>
    </row>
    <row r="52" spans="2:27" ht="37.5" customHeight="1">
      <c r="B52" s="33">
        <f t="shared" si="0"/>
        <v>20</v>
      </c>
      <c r="C52" s="46"/>
      <c r="D52" s="29"/>
      <c r="E52" s="29"/>
      <c r="F52" s="29"/>
      <c r="G52" s="29"/>
      <c r="H52" s="29"/>
      <c r="I52" s="29"/>
      <c r="J52" s="29"/>
      <c r="K52" s="29"/>
      <c r="L52" s="30"/>
      <c r="M52" s="686"/>
      <c r="N52" s="686"/>
      <c r="O52" s="686"/>
      <c r="P52" s="686"/>
      <c r="Q52" s="686"/>
      <c r="R52" s="702"/>
      <c r="S52" s="703"/>
      <c r="T52" s="703"/>
      <c r="U52" s="703"/>
      <c r="V52" s="704"/>
      <c r="W52" s="60"/>
      <c r="X52" s="27"/>
      <c r="Y52" s="27"/>
      <c r="Z52" s="28"/>
      <c r="AA52" s="47"/>
    </row>
    <row r="53" spans="2:27" ht="37.5" customHeight="1">
      <c r="B53" s="33">
        <f t="shared" si="0"/>
        <v>21</v>
      </c>
      <c r="C53" s="46"/>
      <c r="D53" s="29"/>
      <c r="E53" s="29"/>
      <c r="F53" s="29"/>
      <c r="G53" s="29"/>
      <c r="H53" s="29"/>
      <c r="I53" s="29"/>
      <c r="J53" s="29"/>
      <c r="K53" s="29"/>
      <c r="L53" s="30"/>
      <c r="M53" s="686"/>
      <c r="N53" s="686"/>
      <c r="O53" s="686"/>
      <c r="P53" s="686"/>
      <c r="Q53" s="686"/>
      <c r="R53" s="702"/>
      <c r="S53" s="703"/>
      <c r="T53" s="703"/>
      <c r="U53" s="703"/>
      <c r="V53" s="704"/>
      <c r="W53" s="60"/>
      <c r="X53" s="27"/>
      <c r="Y53" s="27"/>
      <c r="Z53" s="28"/>
      <c r="AA53" s="47"/>
    </row>
    <row r="54" spans="2:27" ht="37.5" customHeight="1">
      <c r="B54" s="33">
        <f t="shared" si="0"/>
        <v>22</v>
      </c>
      <c r="C54" s="46"/>
      <c r="D54" s="29"/>
      <c r="E54" s="29"/>
      <c r="F54" s="29"/>
      <c r="G54" s="29"/>
      <c r="H54" s="29"/>
      <c r="I54" s="29"/>
      <c r="J54" s="29"/>
      <c r="K54" s="29"/>
      <c r="L54" s="30"/>
      <c r="M54" s="686"/>
      <c r="N54" s="686"/>
      <c r="O54" s="686"/>
      <c r="P54" s="686"/>
      <c r="Q54" s="686"/>
      <c r="R54" s="702"/>
      <c r="S54" s="703"/>
      <c r="T54" s="703"/>
      <c r="U54" s="703"/>
      <c r="V54" s="704"/>
      <c r="W54" s="60"/>
      <c r="X54" s="27"/>
      <c r="Y54" s="27"/>
      <c r="Z54" s="28"/>
      <c r="AA54" s="47"/>
    </row>
    <row r="55" spans="2:27" ht="37.5" customHeight="1">
      <c r="B55" s="33">
        <f t="shared" si="0"/>
        <v>23</v>
      </c>
      <c r="C55" s="46"/>
      <c r="D55" s="29"/>
      <c r="E55" s="29"/>
      <c r="F55" s="29"/>
      <c r="G55" s="29"/>
      <c r="H55" s="29"/>
      <c r="I55" s="29"/>
      <c r="J55" s="29"/>
      <c r="K55" s="29"/>
      <c r="L55" s="30"/>
      <c r="M55" s="686"/>
      <c r="N55" s="686"/>
      <c r="O55" s="686"/>
      <c r="P55" s="686"/>
      <c r="Q55" s="686"/>
      <c r="R55" s="702"/>
      <c r="S55" s="703"/>
      <c r="T55" s="703"/>
      <c r="U55" s="703"/>
      <c r="V55" s="704"/>
      <c r="W55" s="60"/>
      <c r="X55" s="27"/>
      <c r="Y55" s="27"/>
      <c r="Z55" s="28"/>
      <c r="AA55" s="47"/>
    </row>
    <row r="56" spans="2:27" ht="37.5" customHeight="1">
      <c r="B56" s="33">
        <f t="shared" si="0"/>
        <v>24</v>
      </c>
      <c r="C56" s="46"/>
      <c r="D56" s="29"/>
      <c r="E56" s="29"/>
      <c r="F56" s="29"/>
      <c r="G56" s="29"/>
      <c r="H56" s="29"/>
      <c r="I56" s="29"/>
      <c r="J56" s="29"/>
      <c r="K56" s="29"/>
      <c r="L56" s="30"/>
      <c r="M56" s="686"/>
      <c r="N56" s="686"/>
      <c r="O56" s="686"/>
      <c r="P56" s="686"/>
      <c r="Q56" s="686"/>
      <c r="R56" s="702"/>
      <c r="S56" s="703"/>
      <c r="T56" s="703"/>
      <c r="U56" s="703"/>
      <c r="V56" s="704"/>
      <c r="W56" s="60"/>
      <c r="X56" s="27"/>
      <c r="Y56" s="27"/>
      <c r="Z56" s="28"/>
      <c r="AA56" s="47"/>
    </row>
    <row r="57" spans="2:27" ht="37.5" customHeight="1">
      <c r="B57" s="33">
        <f t="shared" si="0"/>
        <v>25</v>
      </c>
      <c r="C57" s="46"/>
      <c r="D57" s="29"/>
      <c r="E57" s="29"/>
      <c r="F57" s="29"/>
      <c r="G57" s="29"/>
      <c r="H57" s="29"/>
      <c r="I57" s="29"/>
      <c r="J57" s="29"/>
      <c r="K57" s="29"/>
      <c r="L57" s="30"/>
      <c r="M57" s="686"/>
      <c r="N57" s="686"/>
      <c r="O57" s="686"/>
      <c r="P57" s="686"/>
      <c r="Q57" s="686"/>
      <c r="R57" s="702"/>
      <c r="S57" s="703"/>
      <c r="T57" s="703"/>
      <c r="U57" s="703"/>
      <c r="V57" s="704"/>
      <c r="W57" s="60"/>
      <c r="X57" s="27"/>
      <c r="Y57" s="27"/>
      <c r="Z57" s="28"/>
      <c r="AA57" s="47"/>
    </row>
    <row r="58" spans="2:27" ht="37.5" customHeight="1">
      <c r="B58" s="33">
        <f t="shared" si="0"/>
        <v>26</v>
      </c>
      <c r="C58" s="46"/>
      <c r="D58" s="29"/>
      <c r="E58" s="29"/>
      <c r="F58" s="29"/>
      <c r="G58" s="29"/>
      <c r="H58" s="29"/>
      <c r="I58" s="29"/>
      <c r="J58" s="29"/>
      <c r="K58" s="29"/>
      <c r="L58" s="30"/>
      <c r="M58" s="686"/>
      <c r="N58" s="686"/>
      <c r="O58" s="686"/>
      <c r="P58" s="686"/>
      <c r="Q58" s="686"/>
      <c r="R58" s="702"/>
      <c r="S58" s="703"/>
      <c r="T58" s="703"/>
      <c r="U58" s="703"/>
      <c r="V58" s="704"/>
      <c r="W58" s="60"/>
      <c r="X58" s="27"/>
      <c r="Y58" s="27"/>
      <c r="Z58" s="28"/>
      <c r="AA58" s="47"/>
    </row>
    <row r="59" spans="2:27" ht="37.5" customHeight="1">
      <c r="B59" s="33">
        <f t="shared" si="0"/>
        <v>27</v>
      </c>
      <c r="C59" s="46"/>
      <c r="D59" s="29"/>
      <c r="E59" s="29"/>
      <c r="F59" s="29"/>
      <c r="G59" s="29"/>
      <c r="H59" s="29"/>
      <c r="I59" s="29"/>
      <c r="J59" s="29"/>
      <c r="K59" s="29"/>
      <c r="L59" s="30"/>
      <c r="M59" s="686"/>
      <c r="N59" s="686"/>
      <c r="O59" s="686"/>
      <c r="P59" s="686"/>
      <c r="Q59" s="686"/>
      <c r="R59" s="702"/>
      <c r="S59" s="703"/>
      <c r="T59" s="703"/>
      <c r="U59" s="703"/>
      <c r="V59" s="704"/>
      <c r="W59" s="60"/>
      <c r="X59" s="27"/>
      <c r="Y59" s="27"/>
      <c r="Z59" s="28"/>
      <c r="AA59" s="47"/>
    </row>
    <row r="60" spans="2:27" ht="37.5" customHeight="1">
      <c r="B60" s="33">
        <f t="shared" si="0"/>
        <v>28</v>
      </c>
      <c r="C60" s="46"/>
      <c r="D60" s="29"/>
      <c r="E60" s="29"/>
      <c r="F60" s="29"/>
      <c r="G60" s="29"/>
      <c r="H60" s="29"/>
      <c r="I60" s="29"/>
      <c r="J60" s="29"/>
      <c r="K60" s="29"/>
      <c r="L60" s="30"/>
      <c r="M60" s="686"/>
      <c r="N60" s="686"/>
      <c r="O60" s="686"/>
      <c r="P60" s="686"/>
      <c r="Q60" s="686"/>
      <c r="R60" s="702"/>
      <c r="S60" s="703"/>
      <c r="T60" s="703"/>
      <c r="U60" s="703"/>
      <c r="V60" s="704"/>
      <c r="W60" s="60"/>
      <c r="X60" s="27"/>
      <c r="Y60" s="27"/>
      <c r="Z60" s="28"/>
      <c r="AA60" s="47"/>
    </row>
    <row r="61" spans="2:27" ht="37.5" customHeight="1">
      <c r="B61" s="33">
        <f t="shared" si="0"/>
        <v>29</v>
      </c>
      <c r="C61" s="46"/>
      <c r="D61" s="29"/>
      <c r="E61" s="29"/>
      <c r="F61" s="29"/>
      <c r="G61" s="29"/>
      <c r="H61" s="29"/>
      <c r="I61" s="29"/>
      <c r="J61" s="29"/>
      <c r="K61" s="29"/>
      <c r="L61" s="30"/>
      <c r="M61" s="686"/>
      <c r="N61" s="686"/>
      <c r="O61" s="686"/>
      <c r="P61" s="686"/>
      <c r="Q61" s="686"/>
      <c r="R61" s="702"/>
      <c r="S61" s="703"/>
      <c r="T61" s="703"/>
      <c r="U61" s="703"/>
      <c r="V61" s="704"/>
      <c r="W61" s="60"/>
      <c r="X61" s="27"/>
      <c r="Y61" s="27"/>
      <c r="Z61" s="28"/>
      <c r="AA61" s="47"/>
    </row>
    <row r="62" spans="2:27" ht="37.5" customHeight="1">
      <c r="B62" s="33">
        <f t="shared" si="0"/>
        <v>30</v>
      </c>
      <c r="C62" s="46"/>
      <c r="D62" s="29"/>
      <c r="E62" s="29"/>
      <c r="F62" s="29"/>
      <c r="G62" s="29"/>
      <c r="H62" s="29"/>
      <c r="I62" s="29"/>
      <c r="J62" s="29"/>
      <c r="K62" s="29"/>
      <c r="L62" s="30"/>
      <c r="M62" s="686"/>
      <c r="N62" s="686"/>
      <c r="O62" s="686"/>
      <c r="P62" s="686"/>
      <c r="Q62" s="686"/>
      <c r="R62" s="702"/>
      <c r="S62" s="703"/>
      <c r="T62" s="703"/>
      <c r="U62" s="703"/>
      <c r="V62" s="704"/>
      <c r="W62" s="60"/>
      <c r="X62" s="27"/>
      <c r="Y62" s="27"/>
      <c r="Z62" s="28"/>
      <c r="AA62" s="47"/>
    </row>
    <row r="63" spans="2:27" ht="37.5" customHeight="1">
      <c r="B63" s="33">
        <f t="shared" si="0"/>
        <v>31</v>
      </c>
      <c r="C63" s="46"/>
      <c r="D63" s="29"/>
      <c r="E63" s="29"/>
      <c r="F63" s="29"/>
      <c r="G63" s="29"/>
      <c r="H63" s="29"/>
      <c r="I63" s="29"/>
      <c r="J63" s="29"/>
      <c r="K63" s="29"/>
      <c r="L63" s="30"/>
      <c r="M63" s="686"/>
      <c r="N63" s="686"/>
      <c r="O63" s="686"/>
      <c r="P63" s="686"/>
      <c r="Q63" s="686"/>
      <c r="R63" s="702"/>
      <c r="S63" s="703"/>
      <c r="T63" s="703"/>
      <c r="U63" s="703"/>
      <c r="V63" s="704"/>
      <c r="W63" s="60"/>
      <c r="X63" s="27"/>
      <c r="Y63" s="27"/>
      <c r="Z63" s="28"/>
      <c r="AA63" s="47"/>
    </row>
    <row r="64" spans="2:27" ht="37.5" customHeight="1">
      <c r="B64" s="33">
        <f t="shared" si="0"/>
        <v>32</v>
      </c>
      <c r="C64" s="46"/>
      <c r="D64" s="29"/>
      <c r="E64" s="29"/>
      <c r="F64" s="29"/>
      <c r="G64" s="29"/>
      <c r="H64" s="29"/>
      <c r="I64" s="29"/>
      <c r="J64" s="29"/>
      <c r="K64" s="29"/>
      <c r="L64" s="30"/>
      <c r="M64" s="686"/>
      <c r="N64" s="686"/>
      <c r="O64" s="686"/>
      <c r="P64" s="686"/>
      <c r="Q64" s="686"/>
      <c r="R64" s="702"/>
      <c r="S64" s="703"/>
      <c r="T64" s="703"/>
      <c r="U64" s="703"/>
      <c r="V64" s="704"/>
      <c r="W64" s="60"/>
      <c r="X64" s="27"/>
      <c r="Y64" s="27"/>
      <c r="Z64" s="28"/>
      <c r="AA64" s="47"/>
    </row>
    <row r="65" spans="2:27" ht="37.5" customHeight="1">
      <c r="B65" s="33">
        <f t="shared" si="0"/>
        <v>33</v>
      </c>
      <c r="C65" s="46"/>
      <c r="D65" s="29"/>
      <c r="E65" s="29"/>
      <c r="F65" s="29"/>
      <c r="G65" s="29"/>
      <c r="H65" s="29"/>
      <c r="I65" s="29"/>
      <c r="J65" s="29"/>
      <c r="K65" s="29"/>
      <c r="L65" s="30"/>
      <c r="M65" s="686"/>
      <c r="N65" s="686"/>
      <c r="O65" s="686"/>
      <c r="P65" s="686"/>
      <c r="Q65" s="686"/>
      <c r="R65" s="702"/>
      <c r="S65" s="703"/>
      <c r="T65" s="703"/>
      <c r="U65" s="703"/>
      <c r="V65" s="704"/>
      <c r="W65" s="60"/>
      <c r="X65" s="27"/>
      <c r="Y65" s="27"/>
      <c r="Z65" s="28"/>
      <c r="AA65" s="47"/>
    </row>
    <row r="66" spans="2:27" ht="37.5" customHeight="1">
      <c r="B66" s="33">
        <f t="shared" si="0"/>
        <v>34</v>
      </c>
      <c r="C66" s="46"/>
      <c r="D66" s="29"/>
      <c r="E66" s="29"/>
      <c r="F66" s="29"/>
      <c r="G66" s="29"/>
      <c r="H66" s="29"/>
      <c r="I66" s="29"/>
      <c r="J66" s="29"/>
      <c r="K66" s="29"/>
      <c r="L66" s="30"/>
      <c r="M66" s="686"/>
      <c r="N66" s="686"/>
      <c r="O66" s="686"/>
      <c r="P66" s="686"/>
      <c r="Q66" s="686"/>
      <c r="R66" s="702"/>
      <c r="S66" s="703"/>
      <c r="T66" s="703"/>
      <c r="U66" s="703"/>
      <c r="V66" s="704"/>
      <c r="W66" s="60"/>
      <c r="X66" s="27"/>
      <c r="Y66" s="27"/>
      <c r="Z66" s="28"/>
      <c r="AA66" s="47"/>
    </row>
    <row r="67" spans="2:27" ht="37.5" customHeight="1">
      <c r="B67" s="33">
        <f t="shared" si="0"/>
        <v>35</v>
      </c>
      <c r="C67" s="46"/>
      <c r="D67" s="29"/>
      <c r="E67" s="29"/>
      <c r="F67" s="29"/>
      <c r="G67" s="29"/>
      <c r="H67" s="29"/>
      <c r="I67" s="29"/>
      <c r="J67" s="29"/>
      <c r="K67" s="29"/>
      <c r="L67" s="30"/>
      <c r="M67" s="686"/>
      <c r="N67" s="686"/>
      <c r="O67" s="686"/>
      <c r="P67" s="686"/>
      <c r="Q67" s="686"/>
      <c r="R67" s="702"/>
      <c r="S67" s="703"/>
      <c r="T67" s="703"/>
      <c r="U67" s="703"/>
      <c r="V67" s="704"/>
      <c r="W67" s="60"/>
      <c r="X67" s="27"/>
      <c r="Y67" s="27"/>
      <c r="Z67" s="28"/>
      <c r="AA67" s="47"/>
    </row>
    <row r="68" spans="2:27" ht="37.5" customHeight="1">
      <c r="B68" s="33">
        <f t="shared" si="0"/>
        <v>36</v>
      </c>
      <c r="C68" s="46"/>
      <c r="D68" s="29"/>
      <c r="E68" s="29"/>
      <c r="F68" s="29"/>
      <c r="G68" s="29"/>
      <c r="H68" s="29"/>
      <c r="I68" s="29"/>
      <c r="J68" s="29"/>
      <c r="K68" s="29"/>
      <c r="L68" s="30"/>
      <c r="M68" s="686"/>
      <c r="N68" s="686"/>
      <c r="O68" s="686"/>
      <c r="P68" s="686"/>
      <c r="Q68" s="686"/>
      <c r="R68" s="702"/>
      <c r="S68" s="703"/>
      <c r="T68" s="703"/>
      <c r="U68" s="703"/>
      <c r="V68" s="704"/>
      <c r="W68" s="60"/>
      <c r="X68" s="27"/>
      <c r="Y68" s="27"/>
      <c r="Z68" s="28"/>
      <c r="AA68" s="47"/>
    </row>
    <row r="69" spans="2:27" ht="37.5" customHeight="1">
      <c r="B69" s="33">
        <f t="shared" si="0"/>
        <v>37</v>
      </c>
      <c r="C69" s="46"/>
      <c r="D69" s="29"/>
      <c r="E69" s="29"/>
      <c r="F69" s="29"/>
      <c r="G69" s="29"/>
      <c r="H69" s="29"/>
      <c r="I69" s="29"/>
      <c r="J69" s="29"/>
      <c r="K69" s="29"/>
      <c r="L69" s="30"/>
      <c r="M69" s="686"/>
      <c r="N69" s="686"/>
      <c r="O69" s="686"/>
      <c r="P69" s="686"/>
      <c r="Q69" s="686"/>
      <c r="R69" s="702"/>
      <c r="S69" s="703"/>
      <c r="T69" s="703"/>
      <c r="U69" s="703"/>
      <c r="V69" s="704"/>
      <c r="W69" s="60"/>
      <c r="X69" s="27"/>
      <c r="Y69" s="27"/>
      <c r="Z69" s="28"/>
      <c r="AA69" s="47"/>
    </row>
    <row r="70" spans="2:27" ht="37.5" customHeight="1">
      <c r="B70" s="33">
        <f t="shared" si="0"/>
        <v>38</v>
      </c>
      <c r="C70" s="46"/>
      <c r="D70" s="29"/>
      <c r="E70" s="29"/>
      <c r="F70" s="29"/>
      <c r="G70" s="29"/>
      <c r="H70" s="29"/>
      <c r="I70" s="29"/>
      <c r="J70" s="29"/>
      <c r="K70" s="29"/>
      <c r="L70" s="30"/>
      <c r="M70" s="686"/>
      <c r="N70" s="686"/>
      <c r="O70" s="686"/>
      <c r="P70" s="686"/>
      <c r="Q70" s="686"/>
      <c r="R70" s="702"/>
      <c r="S70" s="703"/>
      <c r="T70" s="703"/>
      <c r="U70" s="703"/>
      <c r="V70" s="704"/>
      <c r="W70" s="60"/>
      <c r="X70" s="27"/>
      <c r="Y70" s="27"/>
      <c r="Z70" s="28"/>
      <c r="AA70" s="47"/>
    </row>
    <row r="71" spans="2:27" ht="37.5" customHeight="1">
      <c r="B71" s="33">
        <f t="shared" si="0"/>
        <v>39</v>
      </c>
      <c r="C71" s="46"/>
      <c r="D71" s="29"/>
      <c r="E71" s="29"/>
      <c r="F71" s="29"/>
      <c r="G71" s="29"/>
      <c r="H71" s="29"/>
      <c r="I71" s="29"/>
      <c r="J71" s="29"/>
      <c r="K71" s="29"/>
      <c r="L71" s="30"/>
      <c r="M71" s="686"/>
      <c r="N71" s="686"/>
      <c r="O71" s="686"/>
      <c r="P71" s="686"/>
      <c r="Q71" s="686"/>
      <c r="R71" s="702"/>
      <c r="S71" s="703"/>
      <c r="T71" s="703"/>
      <c r="U71" s="703"/>
      <c r="V71" s="704"/>
      <c r="W71" s="60"/>
      <c r="X71" s="27"/>
      <c r="Y71" s="27"/>
      <c r="Z71" s="28"/>
      <c r="AA71" s="47"/>
    </row>
    <row r="72" spans="2:27" ht="37.5" customHeight="1">
      <c r="B72" s="33">
        <f t="shared" ref="B72:B98" si="1">B71+1</f>
        <v>40</v>
      </c>
      <c r="C72" s="46"/>
      <c r="D72" s="29"/>
      <c r="E72" s="29"/>
      <c r="F72" s="29"/>
      <c r="G72" s="29"/>
      <c r="H72" s="29"/>
      <c r="I72" s="29"/>
      <c r="J72" s="29"/>
      <c r="K72" s="29"/>
      <c r="L72" s="30"/>
      <c r="M72" s="686"/>
      <c r="N72" s="686"/>
      <c r="O72" s="686"/>
      <c r="P72" s="686"/>
      <c r="Q72" s="686"/>
      <c r="R72" s="702"/>
      <c r="S72" s="703"/>
      <c r="T72" s="703"/>
      <c r="U72" s="703"/>
      <c r="V72" s="704"/>
      <c r="W72" s="60"/>
      <c r="X72" s="27"/>
      <c r="Y72" s="27"/>
      <c r="Z72" s="28"/>
      <c r="AA72" s="47"/>
    </row>
    <row r="73" spans="2:27" ht="37.5" customHeight="1">
      <c r="B73" s="33">
        <f t="shared" si="1"/>
        <v>41</v>
      </c>
      <c r="C73" s="46"/>
      <c r="D73" s="29"/>
      <c r="E73" s="29"/>
      <c r="F73" s="29"/>
      <c r="G73" s="29"/>
      <c r="H73" s="29"/>
      <c r="I73" s="29"/>
      <c r="J73" s="29"/>
      <c r="K73" s="29"/>
      <c r="L73" s="30"/>
      <c r="M73" s="686"/>
      <c r="N73" s="686"/>
      <c r="O73" s="686"/>
      <c r="P73" s="686"/>
      <c r="Q73" s="686"/>
      <c r="R73" s="702"/>
      <c r="S73" s="703"/>
      <c r="T73" s="703"/>
      <c r="U73" s="703"/>
      <c r="V73" s="704"/>
      <c r="W73" s="60"/>
      <c r="X73" s="27"/>
      <c r="Y73" s="27"/>
      <c r="Z73" s="28"/>
      <c r="AA73" s="47"/>
    </row>
    <row r="74" spans="2:27" ht="37.5" customHeight="1">
      <c r="B74" s="33">
        <f t="shared" si="1"/>
        <v>42</v>
      </c>
      <c r="C74" s="46"/>
      <c r="D74" s="29"/>
      <c r="E74" s="29"/>
      <c r="F74" s="29"/>
      <c r="G74" s="29"/>
      <c r="H74" s="29"/>
      <c r="I74" s="29"/>
      <c r="J74" s="29"/>
      <c r="K74" s="29"/>
      <c r="L74" s="30"/>
      <c r="M74" s="686"/>
      <c r="N74" s="686"/>
      <c r="O74" s="686"/>
      <c r="P74" s="686"/>
      <c r="Q74" s="686"/>
      <c r="R74" s="702"/>
      <c r="S74" s="703"/>
      <c r="T74" s="703"/>
      <c r="U74" s="703"/>
      <c r="V74" s="704"/>
      <c r="W74" s="60"/>
      <c r="X74" s="27"/>
      <c r="Y74" s="27"/>
      <c r="Z74" s="28"/>
      <c r="AA74" s="47"/>
    </row>
    <row r="75" spans="2:27" ht="37.5" customHeight="1">
      <c r="B75" s="33">
        <f t="shared" si="1"/>
        <v>43</v>
      </c>
      <c r="C75" s="46"/>
      <c r="D75" s="29"/>
      <c r="E75" s="29"/>
      <c r="F75" s="29"/>
      <c r="G75" s="29"/>
      <c r="H75" s="29"/>
      <c r="I75" s="29"/>
      <c r="J75" s="29"/>
      <c r="K75" s="29"/>
      <c r="L75" s="30"/>
      <c r="M75" s="686"/>
      <c r="N75" s="686"/>
      <c r="O75" s="686"/>
      <c r="P75" s="686"/>
      <c r="Q75" s="686"/>
      <c r="R75" s="702"/>
      <c r="S75" s="703"/>
      <c r="T75" s="703"/>
      <c r="U75" s="703"/>
      <c r="V75" s="704"/>
      <c r="W75" s="60"/>
      <c r="X75" s="27"/>
      <c r="Y75" s="27"/>
      <c r="Z75" s="28"/>
      <c r="AA75" s="47"/>
    </row>
    <row r="76" spans="2:27" ht="37.5" customHeight="1">
      <c r="B76" s="33">
        <f t="shared" si="1"/>
        <v>44</v>
      </c>
      <c r="C76" s="46"/>
      <c r="D76" s="29"/>
      <c r="E76" s="29"/>
      <c r="F76" s="29"/>
      <c r="G76" s="29"/>
      <c r="H76" s="29"/>
      <c r="I76" s="29"/>
      <c r="J76" s="29"/>
      <c r="K76" s="29"/>
      <c r="L76" s="30"/>
      <c r="M76" s="686"/>
      <c r="N76" s="686"/>
      <c r="O76" s="686"/>
      <c r="P76" s="686"/>
      <c r="Q76" s="686"/>
      <c r="R76" s="702"/>
      <c r="S76" s="703"/>
      <c r="T76" s="703"/>
      <c r="U76" s="703"/>
      <c r="V76" s="704"/>
      <c r="W76" s="60"/>
      <c r="X76" s="27"/>
      <c r="Y76" s="27"/>
      <c r="Z76" s="28"/>
      <c r="AA76" s="47"/>
    </row>
    <row r="77" spans="2:27" ht="37.5" customHeight="1">
      <c r="B77" s="33">
        <f t="shared" si="1"/>
        <v>45</v>
      </c>
      <c r="C77" s="46"/>
      <c r="D77" s="29"/>
      <c r="E77" s="29"/>
      <c r="F77" s="29"/>
      <c r="G77" s="29"/>
      <c r="H77" s="29"/>
      <c r="I77" s="29"/>
      <c r="J77" s="29"/>
      <c r="K77" s="29"/>
      <c r="L77" s="30"/>
      <c r="M77" s="686"/>
      <c r="N77" s="686"/>
      <c r="O77" s="686"/>
      <c r="P77" s="686"/>
      <c r="Q77" s="686"/>
      <c r="R77" s="702"/>
      <c r="S77" s="703"/>
      <c r="T77" s="703"/>
      <c r="U77" s="703"/>
      <c r="V77" s="704"/>
      <c r="W77" s="60"/>
      <c r="X77" s="27"/>
      <c r="Y77" s="27"/>
      <c r="Z77" s="28"/>
      <c r="AA77" s="47"/>
    </row>
    <row r="78" spans="2:27" ht="37.5" customHeight="1">
      <c r="B78" s="33">
        <f t="shared" si="1"/>
        <v>46</v>
      </c>
      <c r="C78" s="46"/>
      <c r="D78" s="29"/>
      <c r="E78" s="29"/>
      <c r="F78" s="29"/>
      <c r="G78" s="29"/>
      <c r="H78" s="29"/>
      <c r="I78" s="29"/>
      <c r="J78" s="29"/>
      <c r="K78" s="29"/>
      <c r="L78" s="30"/>
      <c r="M78" s="686"/>
      <c r="N78" s="686"/>
      <c r="O78" s="686"/>
      <c r="P78" s="686"/>
      <c r="Q78" s="686"/>
      <c r="R78" s="702"/>
      <c r="S78" s="703"/>
      <c r="T78" s="703"/>
      <c r="U78" s="703"/>
      <c r="V78" s="704"/>
      <c r="W78" s="60"/>
      <c r="X78" s="27"/>
      <c r="Y78" s="27"/>
      <c r="Z78" s="28"/>
      <c r="AA78" s="47"/>
    </row>
    <row r="79" spans="2:27" ht="37.5" customHeight="1">
      <c r="B79" s="33">
        <f t="shared" si="1"/>
        <v>47</v>
      </c>
      <c r="C79" s="46"/>
      <c r="D79" s="29"/>
      <c r="E79" s="29"/>
      <c r="F79" s="29"/>
      <c r="G79" s="29"/>
      <c r="H79" s="29"/>
      <c r="I79" s="29"/>
      <c r="J79" s="29"/>
      <c r="K79" s="29"/>
      <c r="L79" s="30"/>
      <c r="M79" s="686"/>
      <c r="N79" s="686"/>
      <c r="O79" s="686"/>
      <c r="P79" s="686"/>
      <c r="Q79" s="686"/>
      <c r="R79" s="702"/>
      <c r="S79" s="703"/>
      <c r="T79" s="703"/>
      <c r="U79" s="703"/>
      <c r="V79" s="704"/>
      <c r="W79" s="60"/>
      <c r="X79" s="27"/>
      <c r="Y79" s="27"/>
      <c r="Z79" s="28"/>
      <c r="AA79" s="47"/>
    </row>
    <row r="80" spans="2:27" ht="37.5" customHeight="1">
      <c r="B80" s="33">
        <f t="shared" si="1"/>
        <v>48</v>
      </c>
      <c r="C80" s="46"/>
      <c r="D80" s="29"/>
      <c r="E80" s="29"/>
      <c r="F80" s="29"/>
      <c r="G80" s="29"/>
      <c r="H80" s="29"/>
      <c r="I80" s="29"/>
      <c r="J80" s="29"/>
      <c r="K80" s="29"/>
      <c r="L80" s="30"/>
      <c r="M80" s="686"/>
      <c r="N80" s="686"/>
      <c r="O80" s="686"/>
      <c r="P80" s="686"/>
      <c r="Q80" s="686"/>
      <c r="R80" s="702"/>
      <c r="S80" s="703"/>
      <c r="T80" s="703"/>
      <c r="U80" s="703"/>
      <c r="V80" s="704"/>
      <c r="W80" s="60"/>
      <c r="X80" s="27"/>
      <c r="Y80" s="27"/>
      <c r="Z80" s="28"/>
      <c r="AA80" s="47"/>
    </row>
    <row r="81" spans="2:27" ht="37.5" customHeight="1">
      <c r="B81" s="33">
        <f t="shared" si="1"/>
        <v>49</v>
      </c>
      <c r="C81" s="46"/>
      <c r="D81" s="29"/>
      <c r="E81" s="29"/>
      <c r="F81" s="29"/>
      <c r="G81" s="29"/>
      <c r="H81" s="29"/>
      <c r="I81" s="29"/>
      <c r="J81" s="29"/>
      <c r="K81" s="29"/>
      <c r="L81" s="30"/>
      <c r="M81" s="686"/>
      <c r="N81" s="686"/>
      <c r="O81" s="686"/>
      <c r="P81" s="686"/>
      <c r="Q81" s="686"/>
      <c r="R81" s="702"/>
      <c r="S81" s="703"/>
      <c r="T81" s="703"/>
      <c r="U81" s="703"/>
      <c r="V81" s="704"/>
      <c r="W81" s="60"/>
      <c r="X81" s="27"/>
      <c r="Y81" s="27"/>
      <c r="Z81" s="28"/>
      <c r="AA81" s="47"/>
    </row>
    <row r="82" spans="2:27" ht="37.5" customHeight="1">
      <c r="B82" s="33">
        <f t="shared" si="1"/>
        <v>50</v>
      </c>
      <c r="C82" s="46"/>
      <c r="D82" s="29"/>
      <c r="E82" s="29"/>
      <c r="F82" s="29"/>
      <c r="G82" s="29"/>
      <c r="H82" s="29"/>
      <c r="I82" s="29"/>
      <c r="J82" s="29"/>
      <c r="K82" s="29"/>
      <c r="L82" s="30"/>
      <c r="M82" s="686"/>
      <c r="N82" s="686"/>
      <c r="O82" s="686"/>
      <c r="P82" s="686"/>
      <c r="Q82" s="686"/>
      <c r="R82" s="702"/>
      <c r="S82" s="703"/>
      <c r="T82" s="703"/>
      <c r="U82" s="703"/>
      <c r="V82" s="704"/>
      <c r="W82" s="60"/>
      <c r="X82" s="27"/>
      <c r="Y82" s="27"/>
      <c r="Z82" s="28"/>
      <c r="AA82" s="47"/>
    </row>
    <row r="83" spans="2:27" ht="37.5" customHeight="1">
      <c r="B83" s="33">
        <f t="shared" si="1"/>
        <v>51</v>
      </c>
      <c r="C83" s="46"/>
      <c r="D83" s="29"/>
      <c r="E83" s="29"/>
      <c r="F83" s="29"/>
      <c r="G83" s="29"/>
      <c r="H83" s="29"/>
      <c r="I83" s="29"/>
      <c r="J83" s="29"/>
      <c r="K83" s="29"/>
      <c r="L83" s="30"/>
      <c r="M83" s="686"/>
      <c r="N83" s="686"/>
      <c r="O83" s="686"/>
      <c r="P83" s="686"/>
      <c r="Q83" s="686"/>
      <c r="R83" s="702"/>
      <c r="S83" s="703"/>
      <c r="T83" s="703"/>
      <c r="U83" s="703"/>
      <c r="V83" s="704"/>
      <c r="W83" s="60"/>
      <c r="X83" s="27"/>
      <c r="Y83" s="27"/>
      <c r="Z83" s="28"/>
      <c r="AA83" s="47"/>
    </row>
    <row r="84" spans="2:27" ht="37.5" customHeight="1">
      <c r="B84" s="33">
        <f t="shared" si="1"/>
        <v>52</v>
      </c>
      <c r="C84" s="46"/>
      <c r="D84" s="29"/>
      <c r="E84" s="29"/>
      <c r="F84" s="29"/>
      <c r="G84" s="29"/>
      <c r="H84" s="29"/>
      <c r="I84" s="29"/>
      <c r="J84" s="29"/>
      <c r="K84" s="29"/>
      <c r="L84" s="30"/>
      <c r="M84" s="686"/>
      <c r="N84" s="686"/>
      <c r="O84" s="686"/>
      <c r="P84" s="686"/>
      <c r="Q84" s="686"/>
      <c r="R84" s="702"/>
      <c r="S84" s="703"/>
      <c r="T84" s="703"/>
      <c r="U84" s="703"/>
      <c r="V84" s="704"/>
      <c r="W84" s="60"/>
      <c r="X84" s="27"/>
      <c r="Y84" s="27"/>
      <c r="Z84" s="28"/>
      <c r="AA84" s="47"/>
    </row>
    <row r="85" spans="2:27" ht="37.5" customHeight="1">
      <c r="B85" s="33">
        <f t="shared" si="1"/>
        <v>53</v>
      </c>
      <c r="C85" s="46"/>
      <c r="D85" s="29"/>
      <c r="E85" s="29"/>
      <c r="F85" s="29"/>
      <c r="G85" s="29"/>
      <c r="H85" s="29"/>
      <c r="I85" s="29"/>
      <c r="J85" s="29"/>
      <c r="K85" s="29"/>
      <c r="L85" s="30"/>
      <c r="M85" s="686"/>
      <c r="N85" s="686"/>
      <c r="O85" s="686"/>
      <c r="P85" s="686"/>
      <c r="Q85" s="686"/>
      <c r="R85" s="702"/>
      <c r="S85" s="703"/>
      <c r="T85" s="703"/>
      <c r="U85" s="703"/>
      <c r="V85" s="704"/>
      <c r="W85" s="60"/>
      <c r="X85" s="27"/>
      <c r="Y85" s="27"/>
      <c r="Z85" s="28"/>
      <c r="AA85" s="47"/>
    </row>
    <row r="86" spans="2:27" ht="37.5" customHeight="1">
      <c r="B86" s="33">
        <f t="shared" si="1"/>
        <v>54</v>
      </c>
      <c r="C86" s="46"/>
      <c r="D86" s="29"/>
      <c r="E86" s="29"/>
      <c r="F86" s="29"/>
      <c r="G86" s="29"/>
      <c r="H86" s="29"/>
      <c r="I86" s="29"/>
      <c r="J86" s="29"/>
      <c r="K86" s="29"/>
      <c r="L86" s="30"/>
      <c r="M86" s="686"/>
      <c r="N86" s="686"/>
      <c r="O86" s="686"/>
      <c r="P86" s="686"/>
      <c r="Q86" s="686"/>
      <c r="R86" s="702"/>
      <c r="S86" s="703"/>
      <c r="T86" s="703"/>
      <c r="U86" s="703"/>
      <c r="V86" s="704"/>
      <c r="W86" s="60"/>
      <c r="X86" s="27"/>
      <c r="Y86" s="27"/>
      <c r="Z86" s="28"/>
      <c r="AA86" s="47"/>
    </row>
    <row r="87" spans="2:27" ht="37.5" customHeight="1">
      <c r="B87" s="33">
        <f t="shared" si="1"/>
        <v>55</v>
      </c>
      <c r="C87" s="46"/>
      <c r="D87" s="29"/>
      <c r="E87" s="29"/>
      <c r="F87" s="29"/>
      <c r="G87" s="29"/>
      <c r="H87" s="29"/>
      <c r="I87" s="29"/>
      <c r="J87" s="29"/>
      <c r="K87" s="29"/>
      <c r="L87" s="30"/>
      <c r="M87" s="686"/>
      <c r="N87" s="686"/>
      <c r="O87" s="686"/>
      <c r="P87" s="686"/>
      <c r="Q87" s="686"/>
      <c r="R87" s="702"/>
      <c r="S87" s="703"/>
      <c r="T87" s="703"/>
      <c r="U87" s="703"/>
      <c r="V87" s="704"/>
      <c r="W87" s="60"/>
      <c r="X87" s="27"/>
      <c r="Y87" s="27"/>
      <c r="Z87" s="28"/>
      <c r="AA87" s="47"/>
    </row>
    <row r="88" spans="2:27" ht="37.5" customHeight="1">
      <c r="B88" s="33">
        <f t="shared" si="1"/>
        <v>56</v>
      </c>
      <c r="C88" s="46"/>
      <c r="D88" s="29"/>
      <c r="E88" s="29"/>
      <c r="F88" s="29"/>
      <c r="G88" s="29"/>
      <c r="H88" s="29"/>
      <c r="I88" s="29"/>
      <c r="J88" s="29"/>
      <c r="K88" s="29"/>
      <c r="L88" s="30"/>
      <c r="M88" s="686"/>
      <c r="N88" s="686"/>
      <c r="O88" s="686"/>
      <c r="P88" s="686"/>
      <c r="Q88" s="686"/>
      <c r="R88" s="702"/>
      <c r="S88" s="703"/>
      <c r="T88" s="703"/>
      <c r="U88" s="703"/>
      <c r="V88" s="704"/>
      <c r="W88" s="60"/>
      <c r="X88" s="27"/>
      <c r="Y88" s="27"/>
      <c r="Z88" s="28"/>
      <c r="AA88" s="47"/>
    </row>
    <row r="89" spans="2:27" ht="37.5" customHeight="1">
      <c r="B89" s="33">
        <f t="shared" si="1"/>
        <v>57</v>
      </c>
      <c r="C89" s="46"/>
      <c r="D89" s="29"/>
      <c r="E89" s="29"/>
      <c r="F89" s="29"/>
      <c r="G89" s="29"/>
      <c r="H89" s="29"/>
      <c r="I89" s="29"/>
      <c r="J89" s="29"/>
      <c r="K89" s="29"/>
      <c r="L89" s="30"/>
      <c r="M89" s="686"/>
      <c r="N89" s="686"/>
      <c r="O89" s="686"/>
      <c r="P89" s="686"/>
      <c r="Q89" s="686"/>
      <c r="R89" s="702"/>
      <c r="S89" s="703"/>
      <c r="T89" s="703"/>
      <c r="U89" s="703"/>
      <c r="V89" s="704"/>
      <c r="W89" s="60"/>
      <c r="X89" s="27"/>
      <c r="Y89" s="27"/>
      <c r="Z89" s="28"/>
      <c r="AA89" s="47"/>
    </row>
    <row r="90" spans="2:27" ht="37.5" customHeight="1">
      <c r="B90" s="33">
        <f t="shared" si="1"/>
        <v>58</v>
      </c>
      <c r="C90" s="46"/>
      <c r="D90" s="29"/>
      <c r="E90" s="29"/>
      <c r="F90" s="29"/>
      <c r="G90" s="29"/>
      <c r="H90" s="29"/>
      <c r="I90" s="29"/>
      <c r="J90" s="29"/>
      <c r="K90" s="29"/>
      <c r="L90" s="30"/>
      <c r="M90" s="686"/>
      <c r="N90" s="686"/>
      <c r="O90" s="686"/>
      <c r="P90" s="686"/>
      <c r="Q90" s="686"/>
      <c r="R90" s="702"/>
      <c r="S90" s="703"/>
      <c r="T90" s="703"/>
      <c r="U90" s="703"/>
      <c r="V90" s="704"/>
      <c r="W90" s="60"/>
      <c r="X90" s="27"/>
      <c r="Y90" s="27"/>
      <c r="Z90" s="28"/>
      <c r="AA90" s="47"/>
    </row>
    <row r="91" spans="2:27" ht="37.5" customHeight="1">
      <c r="B91" s="33">
        <f t="shared" si="1"/>
        <v>59</v>
      </c>
      <c r="C91" s="46"/>
      <c r="D91" s="29"/>
      <c r="E91" s="29"/>
      <c r="F91" s="29"/>
      <c r="G91" s="29"/>
      <c r="H91" s="29"/>
      <c r="I91" s="29"/>
      <c r="J91" s="29"/>
      <c r="K91" s="29"/>
      <c r="L91" s="30"/>
      <c r="M91" s="686"/>
      <c r="N91" s="686"/>
      <c r="O91" s="686"/>
      <c r="P91" s="686"/>
      <c r="Q91" s="686"/>
      <c r="R91" s="702"/>
      <c r="S91" s="703"/>
      <c r="T91" s="703"/>
      <c r="U91" s="703"/>
      <c r="V91" s="704"/>
      <c r="W91" s="60"/>
      <c r="X91" s="27"/>
      <c r="Y91" s="27"/>
      <c r="Z91" s="28"/>
      <c r="AA91" s="47"/>
    </row>
    <row r="92" spans="2:27" ht="37.5" customHeight="1">
      <c r="B92" s="33">
        <f t="shared" si="1"/>
        <v>60</v>
      </c>
      <c r="C92" s="46"/>
      <c r="D92" s="29"/>
      <c r="E92" s="29"/>
      <c r="F92" s="29"/>
      <c r="G92" s="29"/>
      <c r="H92" s="29"/>
      <c r="I92" s="29"/>
      <c r="J92" s="29"/>
      <c r="K92" s="29"/>
      <c r="L92" s="30"/>
      <c r="M92" s="686"/>
      <c r="N92" s="686"/>
      <c r="O92" s="686"/>
      <c r="P92" s="686"/>
      <c r="Q92" s="686"/>
      <c r="R92" s="702"/>
      <c r="S92" s="703"/>
      <c r="T92" s="703"/>
      <c r="U92" s="703"/>
      <c r="V92" s="704"/>
      <c r="W92" s="60"/>
      <c r="X92" s="27"/>
      <c r="Y92" s="27"/>
      <c r="Z92" s="28"/>
      <c r="AA92" s="47"/>
    </row>
    <row r="93" spans="2:27" ht="37.5" customHeight="1">
      <c r="B93" s="33">
        <f t="shared" si="1"/>
        <v>61</v>
      </c>
      <c r="C93" s="46"/>
      <c r="D93" s="29"/>
      <c r="E93" s="29"/>
      <c r="F93" s="29"/>
      <c r="G93" s="29"/>
      <c r="H93" s="29"/>
      <c r="I93" s="29"/>
      <c r="J93" s="29"/>
      <c r="K93" s="29"/>
      <c r="L93" s="30"/>
      <c r="M93" s="686"/>
      <c r="N93" s="686"/>
      <c r="O93" s="686"/>
      <c r="P93" s="686"/>
      <c r="Q93" s="686"/>
      <c r="R93" s="702"/>
      <c r="S93" s="703"/>
      <c r="T93" s="703"/>
      <c r="U93" s="703"/>
      <c r="V93" s="704"/>
      <c r="W93" s="60"/>
      <c r="X93" s="27"/>
      <c r="Y93" s="27"/>
      <c r="Z93" s="28"/>
      <c r="AA93" s="47"/>
    </row>
    <row r="94" spans="2:27" ht="37.5" customHeight="1">
      <c r="B94" s="33">
        <f t="shared" si="1"/>
        <v>62</v>
      </c>
      <c r="C94" s="46"/>
      <c r="D94" s="29"/>
      <c r="E94" s="29"/>
      <c r="F94" s="29"/>
      <c r="G94" s="29"/>
      <c r="H94" s="29"/>
      <c r="I94" s="29"/>
      <c r="J94" s="29"/>
      <c r="K94" s="29"/>
      <c r="L94" s="30"/>
      <c r="M94" s="686"/>
      <c r="N94" s="686"/>
      <c r="O94" s="686"/>
      <c r="P94" s="686"/>
      <c r="Q94" s="686"/>
      <c r="R94" s="702"/>
      <c r="S94" s="703"/>
      <c r="T94" s="703"/>
      <c r="U94" s="703"/>
      <c r="V94" s="704"/>
      <c r="W94" s="60"/>
      <c r="X94" s="27"/>
      <c r="Y94" s="27"/>
      <c r="Z94" s="28"/>
      <c r="AA94" s="47"/>
    </row>
    <row r="95" spans="2:27" ht="37.5" customHeight="1">
      <c r="B95" s="33">
        <f t="shared" si="1"/>
        <v>63</v>
      </c>
      <c r="C95" s="46"/>
      <c r="D95" s="29"/>
      <c r="E95" s="29"/>
      <c r="F95" s="29"/>
      <c r="G95" s="29"/>
      <c r="H95" s="29"/>
      <c r="I95" s="29"/>
      <c r="J95" s="29"/>
      <c r="K95" s="29"/>
      <c r="L95" s="30"/>
      <c r="M95" s="686"/>
      <c r="N95" s="686"/>
      <c r="O95" s="686"/>
      <c r="P95" s="686"/>
      <c r="Q95" s="686"/>
      <c r="R95" s="702"/>
      <c r="S95" s="703"/>
      <c r="T95" s="703"/>
      <c r="U95" s="703"/>
      <c r="V95" s="704"/>
      <c r="W95" s="60"/>
      <c r="X95" s="27"/>
      <c r="Y95" s="27"/>
      <c r="Z95" s="28"/>
      <c r="AA95" s="47"/>
    </row>
    <row r="96" spans="2:27" ht="37.5" customHeight="1">
      <c r="B96" s="33">
        <f t="shared" si="1"/>
        <v>64</v>
      </c>
      <c r="C96" s="46"/>
      <c r="D96" s="29"/>
      <c r="E96" s="29"/>
      <c r="F96" s="29"/>
      <c r="G96" s="29"/>
      <c r="H96" s="29"/>
      <c r="I96" s="29"/>
      <c r="J96" s="29"/>
      <c r="K96" s="29"/>
      <c r="L96" s="30"/>
      <c r="M96" s="686"/>
      <c r="N96" s="686"/>
      <c r="O96" s="686"/>
      <c r="P96" s="686"/>
      <c r="Q96" s="686"/>
      <c r="R96" s="702"/>
      <c r="S96" s="703"/>
      <c r="T96" s="703"/>
      <c r="U96" s="703"/>
      <c r="V96" s="704"/>
      <c r="W96" s="60"/>
      <c r="X96" s="27"/>
      <c r="Y96" s="27"/>
      <c r="Z96" s="28"/>
      <c r="AA96" s="47"/>
    </row>
    <row r="97" spans="2:27" ht="37.5" customHeight="1">
      <c r="B97" s="33">
        <f t="shared" si="1"/>
        <v>65</v>
      </c>
      <c r="C97" s="46"/>
      <c r="D97" s="29"/>
      <c r="E97" s="29"/>
      <c r="F97" s="29"/>
      <c r="G97" s="29"/>
      <c r="H97" s="29"/>
      <c r="I97" s="29"/>
      <c r="J97" s="29"/>
      <c r="K97" s="29"/>
      <c r="L97" s="30"/>
      <c r="M97" s="686"/>
      <c r="N97" s="686"/>
      <c r="O97" s="686"/>
      <c r="P97" s="686"/>
      <c r="Q97" s="686"/>
      <c r="R97" s="702"/>
      <c r="S97" s="703"/>
      <c r="T97" s="703"/>
      <c r="U97" s="703"/>
      <c r="V97" s="704"/>
      <c r="W97" s="60"/>
      <c r="X97" s="27"/>
      <c r="Y97" s="27"/>
      <c r="Z97" s="28"/>
      <c r="AA97" s="47"/>
    </row>
    <row r="98" spans="2:27" ht="37.5" customHeight="1">
      <c r="B98" s="33">
        <f t="shared" si="1"/>
        <v>66</v>
      </c>
      <c r="C98" s="46"/>
      <c r="D98" s="29"/>
      <c r="E98" s="29"/>
      <c r="F98" s="29"/>
      <c r="G98" s="29"/>
      <c r="H98" s="29"/>
      <c r="I98" s="29"/>
      <c r="J98" s="29"/>
      <c r="K98" s="29"/>
      <c r="L98" s="30"/>
      <c r="M98" s="686"/>
      <c r="N98" s="686"/>
      <c r="O98" s="686"/>
      <c r="P98" s="686"/>
      <c r="Q98" s="686"/>
      <c r="R98" s="702"/>
      <c r="S98" s="703"/>
      <c r="T98" s="703"/>
      <c r="U98" s="703"/>
      <c r="V98" s="704"/>
      <c r="W98" s="60"/>
      <c r="X98" s="27"/>
      <c r="Y98" s="27"/>
      <c r="Z98" s="28"/>
      <c r="AA98" s="47"/>
    </row>
    <row r="99" spans="2:27" ht="37.5" customHeight="1">
      <c r="B99" s="33">
        <f t="shared" ref="B99:B124" si="2">B98+1</f>
        <v>67</v>
      </c>
      <c r="C99" s="46"/>
      <c r="D99" s="29"/>
      <c r="E99" s="29"/>
      <c r="F99" s="29"/>
      <c r="G99" s="29"/>
      <c r="H99" s="29"/>
      <c r="I99" s="29"/>
      <c r="J99" s="29"/>
      <c r="K99" s="29"/>
      <c r="L99" s="30"/>
      <c r="M99" s="686"/>
      <c r="N99" s="686"/>
      <c r="O99" s="686"/>
      <c r="P99" s="686"/>
      <c r="Q99" s="686"/>
      <c r="R99" s="702"/>
      <c r="S99" s="703"/>
      <c r="T99" s="703"/>
      <c r="U99" s="703"/>
      <c r="V99" s="704"/>
      <c r="W99" s="60"/>
      <c r="X99" s="27"/>
      <c r="Y99" s="27"/>
      <c r="Z99" s="28"/>
      <c r="AA99" s="47"/>
    </row>
    <row r="100" spans="2:27" ht="37.5" customHeight="1">
      <c r="B100" s="33">
        <f t="shared" si="2"/>
        <v>68</v>
      </c>
      <c r="C100" s="46"/>
      <c r="D100" s="29"/>
      <c r="E100" s="29"/>
      <c r="F100" s="29"/>
      <c r="G100" s="29"/>
      <c r="H100" s="29"/>
      <c r="I100" s="29"/>
      <c r="J100" s="29"/>
      <c r="K100" s="29"/>
      <c r="L100" s="30"/>
      <c r="M100" s="686"/>
      <c r="N100" s="686"/>
      <c r="O100" s="686"/>
      <c r="P100" s="686"/>
      <c r="Q100" s="686"/>
      <c r="R100" s="702"/>
      <c r="S100" s="703"/>
      <c r="T100" s="703"/>
      <c r="U100" s="703"/>
      <c r="V100" s="704"/>
      <c r="W100" s="60"/>
      <c r="X100" s="27"/>
      <c r="Y100" s="27"/>
      <c r="Z100" s="28"/>
      <c r="AA100" s="47"/>
    </row>
    <row r="101" spans="2:27" ht="37.5" customHeight="1">
      <c r="B101" s="33">
        <f t="shared" si="2"/>
        <v>69</v>
      </c>
      <c r="C101" s="46"/>
      <c r="D101" s="29"/>
      <c r="E101" s="29"/>
      <c r="F101" s="29"/>
      <c r="G101" s="29"/>
      <c r="H101" s="29"/>
      <c r="I101" s="29"/>
      <c r="J101" s="29"/>
      <c r="K101" s="29"/>
      <c r="L101" s="30"/>
      <c r="M101" s="686"/>
      <c r="N101" s="686"/>
      <c r="O101" s="686"/>
      <c r="P101" s="686"/>
      <c r="Q101" s="686"/>
      <c r="R101" s="702"/>
      <c r="S101" s="703"/>
      <c r="T101" s="703"/>
      <c r="U101" s="703"/>
      <c r="V101" s="704"/>
      <c r="W101" s="60"/>
      <c r="X101" s="27"/>
      <c r="Y101" s="27"/>
      <c r="Z101" s="28"/>
      <c r="AA101" s="47"/>
    </row>
    <row r="102" spans="2:27" ht="37.5" customHeight="1">
      <c r="B102" s="33">
        <f t="shared" si="2"/>
        <v>70</v>
      </c>
      <c r="C102" s="46"/>
      <c r="D102" s="29"/>
      <c r="E102" s="29"/>
      <c r="F102" s="29"/>
      <c r="G102" s="29"/>
      <c r="H102" s="29"/>
      <c r="I102" s="29"/>
      <c r="J102" s="29"/>
      <c r="K102" s="29"/>
      <c r="L102" s="30"/>
      <c r="M102" s="686"/>
      <c r="N102" s="686"/>
      <c r="O102" s="686"/>
      <c r="P102" s="686"/>
      <c r="Q102" s="686"/>
      <c r="R102" s="702"/>
      <c r="S102" s="703"/>
      <c r="T102" s="703"/>
      <c r="U102" s="703"/>
      <c r="V102" s="704"/>
      <c r="W102" s="60"/>
      <c r="X102" s="27"/>
      <c r="Y102" s="27"/>
      <c r="Z102" s="28"/>
      <c r="AA102" s="47"/>
    </row>
    <row r="103" spans="2:27" ht="37.5" customHeight="1">
      <c r="B103" s="33">
        <f t="shared" si="2"/>
        <v>71</v>
      </c>
      <c r="C103" s="46"/>
      <c r="D103" s="29"/>
      <c r="E103" s="29"/>
      <c r="F103" s="29"/>
      <c r="G103" s="29"/>
      <c r="H103" s="29"/>
      <c r="I103" s="29"/>
      <c r="J103" s="29"/>
      <c r="K103" s="29"/>
      <c r="L103" s="30"/>
      <c r="M103" s="686"/>
      <c r="N103" s="686"/>
      <c r="O103" s="686"/>
      <c r="P103" s="686"/>
      <c r="Q103" s="686"/>
      <c r="R103" s="702"/>
      <c r="S103" s="703"/>
      <c r="T103" s="703"/>
      <c r="U103" s="703"/>
      <c r="V103" s="704"/>
      <c r="W103" s="60"/>
      <c r="X103" s="27"/>
      <c r="Y103" s="27"/>
      <c r="Z103" s="28"/>
      <c r="AA103" s="47"/>
    </row>
    <row r="104" spans="2:27" ht="37.5" customHeight="1">
      <c r="B104" s="33">
        <f t="shared" si="2"/>
        <v>72</v>
      </c>
      <c r="C104" s="46"/>
      <c r="D104" s="29"/>
      <c r="E104" s="29"/>
      <c r="F104" s="29"/>
      <c r="G104" s="29"/>
      <c r="H104" s="29"/>
      <c r="I104" s="29"/>
      <c r="J104" s="29"/>
      <c r="K104" s="29"/>
      <c r="L104" s="30"/>
      <c r="M104" s="686"/>
      <c r="N104" s="686"/>
      <c r="O104" s="686"/>
      <c r="P104" s="686"/>
      <c r="Q104" s="686"/>
      <c r="R104" s="702"/>
      <c r="S104" s="703"/>
      <c r="T104" s="703"/>
      <c r="U104" s="703"/>
      <c r="V104" s="704"/>
      <c r="W104" s="60"/>
      <c r="X104" s="27"/>
      <c r="Y104" s="27"/>
      <c r="Z104" s="28"/>
      <c r="AA104" s="47"/>
    </row>
    <row r="105" spans="2:27" ht="37.5" customHeight="1">
      <c r="B105" s="33">
        <f t="shared" si="2"/>
        <v>73</v>
      </c>
      <c r="C105" s="46"/>
      <c r="D105" s="29"/>
      <c r="E105" s="29"/>
      <c r="F105" s="29"/>
      <c r="G105" s="29"/>
      <c r="H105" s="29"/>
      <c r="I105" s="29"/>
      <c r="J105" s="29"/>
      <c r="K105" s="29"/>
      <c r="L105" s="30"/>
      <c r="M105" s="686"/>
      <c r="N105" s="686"/>
      <c r="O105" s="686"/>
      <c r="P105" s="686"/>
      <c r="Q105" s="686"/>
      <c r="R105" s="702"/>
      <c r="S105" s="703"/>
      <c r="T105" s="703"/>
      <c r="U105" s="703"/>
      <c r="V105" s="704"/>
      <c r="W105" s="60"/>
      <c r="X105" s="27"/>
      <c r="Y105" s="27"/>
      <c r="Z105" s="28"/>
      <c r="AA105" s="47"/>
    </row>
    <row r="106" spans="2:27" ht="37.5" customHeight="1">
      <c r="B106" s="33">
        <f t="shared" si="2"/>
        <v>74</v>
      </c>
      <c r="C106" s="46"/>
      <c r="D106" s="29"/>
      <c r="E106" s="29"/>
      <c r="F106" s="29"/>
      <c r="G106" s="29"/>
      <c r="H106" s="29"/>
      <c r="I106" s="29"/>
      <c r="J106" s="29"/>
      <c r="K106" s="29"/>
      <c r="L106" s="30"/>
      <c r="M106" s="686"/>
      <c r="N106" s="686"/>
      <c r="O106" s="686"/>
      <c r="P106" s="686"/>
      <c r="Q106" s="686"/>
      <c r="R106" s="702"/>
      <c r="S106" s="703"/>
      <c r="T106" s="703"/>
      <c r="U106" s="703"/>
      <c r="V106" s="704"/>
      <c r="W106" s="60"/>
      <c r="X106" s="27"/>
      <c r="Y106" s="27"/>
      <c r="Z106" s="28"/>
      <c r="AA106" s="47"/>
    </row>
    <row r="107" spans="2:27" ht="37.5" customHeight="1">
      <c r="B107" s="33">
        <f t="shared" si="2"/>
        <v>75</v>
      </c>
      <c r="C107" s="46"/>
      <c r="D107" s="29"/>
      <c r="E107" s="29"/>
      <c r="F107" s="29"/>
      <c r="G107" s="29"/>
      <c r="H107" s="29"/>
      <c r="I107" s="29"/>
      <c r="J107" s="29"/>
      <c r="K107" s="29"/>
      <c r="L107" s="30"/>
      <c r="M107" s="686"/>
      <c r="N107" s="686"/>
      <c r="O107" s="686"/>
      <c r="P107" s="686"/>
      <c r="Q107" s="686"/>
      <c r="R107" s="702"/>
      <c r="S107" s="703"/>
      <c r="T107" s="703"/>
      <c r="U107" s="703"/>
      <c r="V107" s="704"/>
      <c r="W107" s="60"/>
      <c r="X107" s="27"/>
      <c r="Y107" s="27"/>
      <c r="Z107" s="28"/>
      <c r="AA107" s="47"/>
    </row>
    <row r="108" spans="2:27" ht="37.5" customHeight="1">
      <c r="B108" s="33">
        <f t="shared" si="2"/>
        <v>76</v>
      </c>
      <c r="C108" s="46"/>
      <c r="D108" s="29"/>
      <c r="E108" s="29"/>
      <c r="F108" s="29"/>
      <c r="G108" s="29"/>
      <c r="H108" s="29"/>
      <c r="I108" s="29"/>
      <c r="J108" s="29"/>
      <c r="K108" s="29"/>
      <c r="L108" s="30"/>
      <c r="M108" s="686"/>
      <c r="N108" s="686"/>
      <c r="O108" s="686"/>
      <c r="P108" s="686"/>
      <c r="Q108" s="686"/>
      <c r="R108" s="702"/>
      <c r="S108" s="703"/>
      <c r="T108" s="703"/>
      <c r="U108" s="703"/>
      <c r="V108" s="704"/>
      <c r="W108" s="60"/>
      <c r="X108" s="27"/>
      <c r="Y108" s="27"/>
      <c r="Z108" s="28"/>
      <c r="AA108" s="47"/>
    </row>
    <row r="109" spans="2:27" ht="37.5" customHeight="1">
      <c r="B109" s="33">
        <f t="shared" si="2"/>
        <v>77</v>
      </c>
      <c r="C109" s="46"/>
      <c r="D109" s="29"/>
      <c r="E109" s="29"/>
      <c r="F109" s="29"/>
      <c r="G109" s="29"/>
      <c r="H109" s="29"/>
      <c r="I109" s="29"/>
      <c r="J109" s="29"/>
      <c r="K109" s="29"/>
      <c r="L109" s="30"/>
      <c r="M109" s="686"/>
      <c r="N109" s="686"/>
      <c r="O109" s="686"/>
      <c r="P109" s="686"/>
      <c r="Q109" s="686"/>
      <c r="R109" s="702"/>
      <c r="S109" s="703"/>
      <c r="T109" s="703"/>
      <c r="U109" s="703"/>
      <c r="V109" s="704"/>
      <c r="W109" s="60"/>
      <c r="X109" s="27"/>
      <c r="Y109" s="27"/>
      <c r="Z109" s="28"/>
      <c r="AA109" s="47"/>
    </row>
    <row r="110" spans="2:27" ht="37.5" customHeight="1">
      <c r="B110" s="33">
        <f t="shared" si="2"/>
        <v>78</v>
      </c>
      <c r="C110" s="46"/>
      <c r="D110" s="29"/>
      <c r="E110" s="29"/>
      <c r="F110" s="29"/>
      <c r="G110" s="29"/>
      <c r="H110" s="29"/>
      <c r="I110" s="29"/>
      <c r="J110" s="29"/>
      <c r="K110" s="29"/>
      <c r="L110" s="30"/>
      <c r="M110" s="686"/>
      <c r="N110" s="686"/>
      <c r="O110" s="686"/>
      <c r="P110" s="686"/>
      <c r="Q110" s="686"/>
      <c r="R110" s="702"/>
      <c r="S110" s="703"/>
      <c r="T110" s="703"/>
      <c r="U110" s="703"/>
      <c r="V110" s="704"/>
      <c r="W110" s="60"/>
      <c r="X110" s="27"/>
      <c r="Y110" s="27"/>
      <c r="Z110" s="28"/>
      <c r="AA110" s="47"/>
    </row>
    <row r="111" spans="2:27" ht="37.5" customHeight="1">
      <c r="B111" s="33">
        <f t="shared" si="2"/>
        <v>79</v>
      </c>
      <c r="C111" s="46"/>
      <c r="D111" s="29"/>
      <c r="E111" s="29"/>
      <c r="F111" s="29"/>
      <c r="G111" s="29"/>
      <c r="H111" s="29"/>
      <c r="I111" s="29"/>
      <c r="J111" s="29"/>
      <c r="K111" s="29"/>
      <c r="L111" s="30"/>
      <c r="M111" s="686"/>
      <c r="N111" s="686"/>
      <c r="O111" s="686"/>
      <c r="P111" s="686"/>
      <c r="Q111" s="686"/>
      <c r="R111" s="702"/>
      <c r="S111" s="703"/>
      <c r="T111" s="703"/>
      <c r="U111" s="703"/>
      <c r="V111" s="704"/>
      <c r="W111" s="60"/>
      <c r="X111" s="27"/>
      <c r="Y111" s="27"/>
      <c r="Z111" s="28"/>
      <c r="AA111" s="47"/>
    </row>
    <row r="112" spans="2:27" ht="37.5" customHeight="1">
      <c r="B112" s="33">
        <f t="shared" si="2"/>
        <v>80</v>
      </c>
      <c r="C112" s="46"/>
      <c r="D112" s="29"/>
      <c r="E112" s="29"/>
      <c r="F112" s="29"/>
      <c r="G112" s="29"/>
      <c r="H112" s="29"/>
      <c r="I112" s="29"/>
      <c r="J112" s="29"/>
      <c r="K112" s="29"/>
      <c r="L112" s="30"/>
      <c r="M112" s="686"/>
      <c r="N112" s="686"/>
      <c r="O112" s="686"/>
      <c r="P112" s="686"/>
      <c r="Q112" s="686"/>
      <c r="R112" s="702"/>
      <c r="S112" s="703"/>
      <c r="T112" s="703"/>
      <c r="U112" s="703"/>
      <c r="V112" s="704"/>
      <c r="W112" s="60"/>
      <c r="X112" s="27"/>
      <c r="Y112" s="27"/>
      <c r="Z112" s="28"/>
      <c r="AA112" s="47"/>
    </row>
    <row r="113" spans="2:27" ht="37.5" customHeight="1">
      <c r="B113" s="33">
        <f t="shared" si="2"/>
        <v>81</v>
      </c>
      <c r="C113" s="46"/>
      <c r="D113" s="29"/>
      <c r="E113" s="29"/>
      <c r="F113" s="29"/>
      <c r="G113" s="29"/>
      <c r="H113" s="29"/>
      <c r="I113" s="29"/>
      <c r="J113" s="29"/>
      <c r="K113" s="29"/>
      <c r="L113" s="30"/>
      <c r="M113" s="686"/>
      <c r="N113" s="686"/>
      <c r="O113" s="686"/>
      <c r="P113" s="686"/>
      <c r="Q113" s="686"/>
      <c r="R113" s="702"/>
      <c r="S113" s="703"/>
      <c r="T113" s="703"/>
      <c r="U113" s="703"/>
      <c r="V113" s="704"/>
      <c r="W113" s="60"/>
      <c r="X113" s="27"/>
      <c r="Y113" s="27"/>
      <c r="Z113" s="28"/>
      <c r="AA113" s="47"/>
    </row>
    <row r="114" spans="2:27" ht="37.5" customHeight="1">
      <c r="B114" s="33">
        <f t="shared" si="2"/>
        <v>82</v>
      </c>
      <c r="C114" s="46"/>
      <c r="D114" s="29"/>
      <c r="E114" s="29"/>
      <c r="F114" s="29"/>
      <c r="G114" s="29"/>
      <c r="H114" s="29"/>
      <c r="I114" s="29"/>
      <c r="J114" s="29"/>
      <c r="K114" s="29"/>
      <c r="L114" s="30"/>
      <c r="M114" s="686"/>
      <c r="N114" s="686"/>
      <c r="O114" s="686"/>
      <c r="P114" s="686"/>
      <c r="Q114" s="686"/>
      <c r="R114" s="702"/>
      <c r="S114" s="703"/>
      <c r="T114" s="703"/>
      <c r="U114" s="703"/>
      <c r="V114" s="704"/>
      <c r="W114" s="60"/>
      <c r="X114" s="27"/>
      <c r="Y114" s="27"/>
      <c r="Z114" s="28"/>
      <c r="AA114" s="47"/>
    </row>
    <row r="115" spans="2:27" ht="37.5" customHeight="1">
      <c r="B115" s="33">
        <f t="shared" si="2"/>
        <v>83</v>
      </c>
      <c r="C115" s="46"/>
      <c r="D115" s="29"/>
      <c r="E115" s="29"/>
      <c r="F115" s="29"/>
      <c r="G115" s="29"/>
      <c r="H115" s="29"/>
      <c r="I115" s="29"/>
      <c r="J115" s="29"/>
      <c r="K115" s="29"/>
      <c r="L115" s="30"/>
      <c r="M115" s="686"/>
      <c r="N115" s="686"/>
      <c r="O115" s="686"/>
      <c r="P115" s="686"/>
      <c r="Q115" s="686"/>
      <c r="R115" s="702"/>
      <c r="S115" s="703"/>
      <c r="T115" s="703"/>
      <c r="U115" s="703"/>
      <c r="V115" s="704"/>
      <c r="W115" s="60"/>
      <c r="X115" s="27"/>
      <c r="Y115" s="27"/>
      <c r="Z115" s="28"/>
      <c r="AA115" s="47"/>
    </row>
    <row r="116" spans="2:27" ht="37.5" customHeight="1">
      <c r="B116" s="33">
        <f t="shared" si="2"/>
        <v>84</v>
      </c>
      <c r="C116" s="46"/>
      <c r="D116" s="29"/>
      <c r="E116" s="29"/>
      <c r="F116" s="29"/>
      <c r="G116" s="29"/>
      <c r="H116" s="29"/>
      <c r="I116" s="29"/>
      <c r="J116" s="29"/>
      <c r="K116" s="29"/>
      <c r="L116" s="30"/>
      <c r="M116" s="686"/>
      <c r="N116" s="686"/>
      <c r="O116" s="686"/>
      <c r="P116" s="686"/>
      <c r="Q116" s="686"/>
      <c r="R116" s="702"/>
      <c r="S116" s="703"/>
      <c r="T116" s="703"/>
      <c r="U116" s="703"/>
      <c r="V116" s="704"/>
      <c r="W116" s="60"/>
      <c r="X116" s="27"/>
      <c r="Y116" s="27"/>
      <c r="Z116" s="28"/>
      <c r="AA116" s="47"/>
    </row>
    <row r="117" spans="2:27" ht="37.5" customHeight="1">
      <c r="B117" s="33">
        <f t="shared" si="2"/>
        <v>85</v>
      </c>
      <c r="C117" s="46"/>
      <c r="D117" s="29"/>
      <c r="E117" s="29"/>
      <c r="F117" s="29"/>
      <c r="G117" s="29"/>
      <c r="H117" s="29"/>
      <c r="I117" s="29"/>
      <c r="J117" s="29"/>
      <c r="K117" s="29"/>
      <c r="L117" s="30"/>
      <c r="M117" s="686"/>
      <c r="N117" s="686"/>
      <c r="O117" s="686"/>
      <c r="P117" s="686"/>
      <c r="Q117" s="686"/>
      <c r="R117" s="702"/>
      <c r="S117" s="703"/>
      <c r="T117" s="703"/>
      <c r="U117" s="703"/>
      <c r="V117" s="704"/>
      <c r="W117" s="60"/>
      <c r="X117" s="27"/>
      <c r="Y117" s="27"/>
      <c r="Z117" s="28"/>
      <c r="AA117" s="47"/>
    </row>
    <row r="118" spans="2:27" ht="37.5" customHeight="1">
      <c r="B118" s="33">
        <f t="shared" si="2"/>
        <v>86</v>
      </c>
      <c r="C118" s="46"/>
      <c r="D118" s="29"/>
      <c r="E118" s="29"/>
      <c r="F118" s="29"/>
      <c r="G118" s="29"/>
      <c r="H118" s="29"/>
      <c r="I118" s="29"/>
      <c r="J118" s="29"/>
      <c r="K118" s="29"/>
      <c r="L118" s="30"/>
      <c r="M118" s="686"/>
      <c r="N118" s="686"/>
      <c r="O118" s="686"/>
      <c r="P118" s="686"/>
      <c r="Q118" s="686"/>
      <c r="R118" s="702"/>
      <c r="S118" s="703"/>
      <c r="T118" s="703"/>
      <c r="U118" s="703"/>
      <c r="V118" s="704"/>
      <c r="W118" s="60"/>
      <c r="X118" s="27"/>
      <c r="Y118" s="27"/>
      <c r="Z118" s="28"/>
      <c r="AA118" s="47"/>
    </row>
    <row r="119" spans="2:27" ht="37.5" customHeight="1">
      <c r="B119" s="33">
        <f t="shared" si="2"/>
        <v>87</v>
      </c>
      <c r="C119" s="46"/>
      <c r="D119" s="29"/>
      <c r="E119" s="29"/>
      <c r="F119" s="29"/>
      <c r="G119" s="29"/>
      <c r="H119" s="29"/>
      <c r="I119" s="29"/>
      <c r="J119" s="29"/>
      <c r="K119" s="29"/>
      <c r="L119" s="30"/>
      <c r="M119" s="686"/>
      <c r="N119" s="686"/>
      <c r="O119" s="686"/>
      <c r="P119" s="686"/>
      <c r="Q119" s="686"/>
      <c r="R119" s="702"/>
      <c r="S119" s="703"/>
      <c r="T119" s="703"/>
      <c r="U119" s="703"/>
      <c r="V119" s="704"/>
      <c r="W119" s="60"/>
      <c r="X119" s="27"/>
      <c r="Y119" s="27"/>
      <c r="Z119" s="28"/>
      <c r="AA119" s="47"/>
    </row>
    <row r="120" spans="2:27" ht="37.5" customHeight="1">
      <c r="B120" s="33">
        <f t="shared" si="2"/>
        <v>88</v>
      </c>
      <c r="C120" s="46"/>
      <c r="D120" s="29"/>
      <c r="E120" s="29"/>
      <c r="F120" s="29"/>
      <c r="G120" s="29"/>
      <c r="H120" s="29"/>
      <c r="I120" s="29"/>
      <c r="J120" s="29"/>
      <c r="K120" s="29"/>
      <c r="L120" s="30"/>
      <c r="M120" s="686"/>
      <c r="N120" s="686"/>
      <c r="O120" s="686"/>
      <c r="P120" s="686"/>
      <c r="Q120" s="686"/>
      <c r="R120" s="702"/>
      <c r="S120" s="703"/>
      <c r="T120" s="703"/>
      <c r="U120" s="703"/>
      <c r="V120" s="704"/>
      <c r="W120" s="60"/>
      <c r="X120" s="27"/>
      <c r="Y120" s="27"/>
      <c r="Z120" s="28"/>
      <c r="AA120" s="47"/>
    </row>
    <row r="121" spans="2:27" ht="37.5" customHeight="1">
      <c r="B121" s="33">
        <f t="shared" si="2"/>
        <v>89</v>
      </c>
      <c r="C121" s="46"/>
      <c r="D121" s="29"/>
      <c r="E121" s="29"/>
      <c r="F121" s="29"/>
      <c r="G121" s="29"/>
      <c r="H121" s="29"/>
      <c r="I121" s="29"/>
      <c r="J121" s="29"/>
      <c r="K121" s="29"/>
      <c r="L121" s="30"/>
      <c r="M121" s="686"/>
      <c r="N121" s="686"/>
      <c r="O121" s="686"/>
      <c r="P121" s="686"/>
      <c r="Q121" s="686"/>
      <c r="R121" s="702"/>
      <c r="S121" s="703"/>
      <c r="T121" s="703"/>
      <c r="U121" s="703"/>
      <c r="V121" s="704"/>
      <c r="W121" s="60"/>
      <c r="X121" s="27"/>
      <c r="Y121" s="27"/>
      <c r="Z121" s="28"/>
      <c r="AA121" s="47"/>
    </row>
    <row r="122" spans="2:27" ht="37.5" customHeight="1">
      <c r="B122" s="33">
        <f t="shared" si="2"/>
        <v>90</v>
      </c>
      <c r="C122" s="46"/>
      <c r="D122" s="29"/>
      <c r="E122" s="29"/>
      <c r="F122" s="29"/>
      <c r="G122" s="29"/>
      <c r="H122" s="29"/>
      <c r="I122" s="29"/>
      <c r="J122" s="29"/>
      <c r="K122" s="29"/>
      <c r="L122" s="30"/>
      <c r="M122" s="686"/>
      <c r="N122" s="686"/>
      <c r="O122" s="686"/>
      <c r="P122" s="686"/>
      <c r="Q122" s="686"/>
      <c r="R122" s="702"/>
      <c r="S122" s="703"/>
      <c r="T122" s="703"/>
      <c r="U122" s="703"/>
      <c r="V122" s="704"/>
      <c r="W122" s="60"/>
      <c r="X122" s="27"/>
      <c r="Y122" s="27"/>
      <c r="Z122" s="28"/>
      <c r="AA122" s="47"/>
    </row>
    <row r="123" spans="2:27" ht="37.5" customHeight="1">
      <c r="B123" s="33">
        <f t="shared" si="2"/>
        <v>91</v>
      </c>
      <c r="C123" s="46"/>
      <c r="D123" s="29"/>
      <c r="E123" s="29"/>
      <c r="F123" s="29"/>
      <c r="G123" s="29"/>
      <c r="H123" s="29"/>
      <c r="I123" s="29"/>
      <c r="J123" s="29"/>
      <c r="K123" s="29"/>
      <c r="L123" s="30"/>
      <c r="M123" s="686"/>
      <c r="N123" s="686"/>
      <c r="O123" s="686"/>
      <c r="P123" s="686"/>
      <c r="Q123" s="686"/>
      <c r="R123" s="702"/>
      <c r="S123" s="703"/>
      <c r="T123" s="703"/>
      <c r="U123" s="703"/>
      <c r="V123" s="704"/>
      <c r="W123" s="60"/>
      <c r="X123" s="27"/>
      <c r="Y123" s="27"/>
      <c r="Z123" s="28"/>
      <c r="AA123" s="47"/>
    </row>
    <row r="124" spans="2:27" ht="37.5" customHeight="1">
      <c r="B124" s="33">
        <f t="shared" si="2"/>
        <v>92</v>
      </c>
      <c r="C124" s="46"/>
      <c r="D124" s="29"/>
      <c r="E124" s="29"/>
      <c r="F124" s="29"/>
      <c r="G124" s="29"/>
      <c r="H124" s="29"/>
      <c r="I124" s="29"/>
      <c r="J124" s="29"/>
      <c r="K124" s="29"/>
      <c r="L124" s="30"/>
      <c r="M124" s="686"/>
      <c r="N124" s="686"/>
      <c r="O124" s="686"/>
      <c r="P124" s="686"/>
      <c r="Q124" s="686"/>
      <c r="R124" s="702"/>
      <c r="S124" s="703"/>
      <c r="T124" s="703"/>
      <c r="U124" s="703"/>
      <c r="V124" s="704"/>
      <c r="W124" s="60"/>
      <c r="X124" s="27"/>
      <c r="Y124" s="27"/>
      <c r="Z124" s="28"/>
      <c r="AA124" s="47"/>
    </row>
    <row r="125" spans="2:27" ht="37.5" customHeight="1">
      <c r="B125" s="33">
        <f t="shared" ref="B125:B130" si="3">B124+1</f>
        <v>93</v>
      </c>
      <c r="C125" s="46"/>
      <c r="D125" s="29"/>
      <c r="E125" s="29"/>
      <c r="F125" s="29"/>
      <c r="G125" s="29"/>
      <c r="H125" s="29"/>
      <c r="I125" s="29"/>
      <c r="J125" s="29"/>
      <c r="K125" s="29"/>
      <c r="L125" s="30"/>
      <c r="M125" s="686"/>
      <c r="N125" s="686"/>
      <c r="O125" s="686"/>
      <c r="P125" s="686"/>
      <c r="Q125" s="686"/>
      <c r="R125" s="702"/>
      <c r="S125" s="703"/>
      <c r="T125" s="703"/>
      <c r="U125" s="703"/>
      <c r="V125" s="704"/>
      <c r="W125" s="60"/>
      <c r="X125" s="27"/>
      <c r="Y125" s="27"/>
      <c r="Z125" s="28"/>
      <c r="AA125" s="47"/>
    </row>
    <row r="126" spans="2:27" ht="37.5" customHeight="1">
      <c r="B126" s="33">
        <f t="shared" si="3"/>
        <v>94</v>
      </c>
      <c r="C126" s="46"/>
      <c r="D126" s="29"/>
      <c r="E126" s="29"/>
      <c r="F126" s="29"/>
      <c r="G126" s="29"/>
      <c r="H126" s="29"/>
      <c r="I126" s="29"/>
      <c r="J126" s="29"/>
      <c r="K126" s="29"/>
      <c r="L126" s="30"/>
      <c r="M126" s="686"/>
      <c r="N126" s="686"/>
      <c r="O126" s="686"/>
      <c r="P126" s="686"/>
      <c r="Q126" s="686"/>
      <c r="R126" s="702"/>
      <c r="S126" s="703"/>
      <c r="T126" s="703"/>
      <c r="U126" s="703"/>
      <c r="V126" s="704"/>
      <c r="W126" s="60"/>
      <c r="X126" s="27"/>
      <c r="Y126" s="27"/>
      <c r="Z126" s="28"/>
      <c r="AA126" s="47"/>
    </row>
    <row r="127" spans="2:27" ht="37.5" customHeight="1">
      <c r="B127" s="33">
        <f t="shared" si="3"/>
        <v>95</v>
      </c>
      <c r="C127" s="46"/>
      <c r="D127" s="29"/>
      <c r="E127" s="29"/>
      <c r="F127" s="29"/>
      <c r="G127" s="29"/>
      <c r="H127" s="29"/>
      <c r="I127" s="29"/>
      <c r="J127" s="29"/>
      <c r="K127" s="29"/>
      <c r="L127" s="30"/>
      <c r="M127" s="686"/>
      <c r="N127" s="686"/>
      <c r="O127" s="686"/>
      <c r="P127" s="686"/>
      <c r="Q127" s="686"/>
      <c r="R127" s="702"/>
      <c r="S127" s="703"/>
      <c r="T127" s="703"/>
      <c r="U127" s="703"/>
      <c r="V127" s="704"/>
      <c r="W127" s="60"/>
      <c r="X127" s="27"/>
      <c r="Y127" s="27"/>
      <c r="Z127" s="28"/>
      <c r="AA127" s="47"/>
    </row>
    <row r="128" spans="2:27" ht="37.5" customHeight="1">
      <c r="B128" s="33">
        <f t="shared" si="3"/>
        <v>96</v>
      </c>
      <c r="C128" s="46"/>
      <c r="D128" s="29"/>
      <c r="E128" s="29"/>
      <c r="F128" s="29"/>
      <c r="G128" s="29"/>
      <c r="H128" s="29"/>
      <c r="I128" s="29"/>
      <c r="J128" s="29"/>
      <c r="K128" s="29"/>
      <c r="L128" s="30"/>
      <c r="M128" s="686"/>
      <c r="N128" s="686"/>
      <c r="O128" s="686"/>
      <c r="P128" s="686"/>
      <c r="Q128" s="686"/>
      <c r="R128" s="702"/>
      <c r="S128" s="703"/>
      <c r="T128" s="703"/>
      <c r="U128" s="703"/>
      <c r="V128" s="704"/>
      <c r="W128" s="60"/>
      <c r="X128" s="27"/>
      <c r="Y128" s="27"/>
      <c r="Z128" s="28"/>
      <c r="AA128" s="47"/>
    </row>
    <row r="129" spans="1:27" ht="37.5" customHeight="1">
      <c r="B129" s="33">
        <f t="shared" si="3"/>
        <v>97</v>
      </c>
      <c r="C129" s="46"/>
      <c r="D129" s="29"/>
      <c r="E129" s="29"/>
      <c r="F129" s="29"/>
      <c r="G129" s="29"/>
      <c r="H129" s="29"/>
      <c r="I129" s="29"/>
      <c r="J129" s="29"/>
      <c r="K129" s="29"/>
      <c r="L129" s="30"/>
      <c r="M129" s="686"/>
      <c r="N129" s="686"/>
      <c r="O129" s="686"/>
      <c r="P129" s="686"/>
      <c r="Q129" s="686"/>
      <c r="R129" s="702"/>
      <c r="S129" s="703"/>
      <c r="T129" s="703"/>
      <c r="U129" s="703"/>
      <c r="V129" s="704"/>
      <c r="W129" s="60"/>
      <c r="X129" s="27"/>
      <c r="Y129" s="27"/>
      <c r="Z129" s="28"/>
      <c r="AA129" s="47"/>
    </row>
    <row r="130" spans="1:27" ht="37.5" customHeight="1">
      <c r="B130" s="33">
        <f t="shared" si="3"/>
        <v>98</v>
      </c>
      <c r="C130" s="46"/>
      <c r="D130" s="29"/>
      <c r="E130" s="29"/>
      <c r="F130" s="29"/>
      <c r="G130" s="29"/>
      <c r="H130" s="29"/>
      <c r="I130" s="29"/>
      <c r="J130" s="29"/>
      <c r="K130" s="29"/>
      <c r="L130" s="30"/>
      <c r="M130" s="686"/>
      <c r="N130" s="686"/>
      <c r="O130" s="686"/>
      <c r="P130" s="686"/>
      <c r="Q130" s="686"/>
      <c r="R130" s="702"/>
      <c r="S130" s="703"/>
      <c r="T130" s="703"/>
      <c r="U130" s="703"/>
      <c r="V130" s="704"/>
      <c r="W130" s="60"/>
      <c r="X130" s="27"/>
      <c r="Y130" s="27"/>
      <c r="Z130" s="28"/>
      <c r="AA130" s="47"/>
    </row>
    <row r="131" spans="1:27" ht="37.5" customHeight="1">
      <c r="B131" s="33">
        <f t="shared" ref="B131:B132" si="4">B130+1</f>
        <v>99</v>
      </c>
      <c r="C131" s="46"/>
      <c r="D131" s="29"/>
      <c r="E131" s="29"/>
      <c r="F131" s="29"/>
      <c r="G131" s="29"/>
      <c r="H131" s="29"/>
      <c r="I131" s="29"/>
      <c r="J131" s="29"/>
      <c r="K131" s="29"/>
      <c r="L131" s="30"/>
      <c r="M131" s="686"/>
      <c r="N131" s="686"/>
      <c r="O131" s="686"/>
      <c r="P131" s="686"/>
      <c r="Q131" s="686"/>
      <c r="R131" s="702"/>
      <c r="S131" s="703"/>
      <c r="T131" s="703"/>
      <c r="U131" s="703"/>
      <c r="V131" s="704"/>
      <c r="W131" s="60"/>
      <c r="X131" s="27"/>
      <c r="Y131" s="27"/>
      <c r="Z131" s="28"/>
      <c r="AA131" s="47"/>
    </row>
    <row r="132" spans="1:27" ht="37.5" customHeight="1" thickBot="1">
      <c r="B132" s="33">
        <f t="shared" si="4"/>
        <v>100</v>
      </c>
      <c r="C132" s="48"/>
      <c r="D132" s="49"/>
      <c r="E132" s="49"/>
      <c r="F132" s="49"/>
      <c r="G132" s="49"/>
      <c r="H132" s="49"/>
      <c r="I132" s="49"/>
      <c r="J132" s="49"/>
      <c r="K132" s="49"/>
      <c r="L132" s="50"/>
      <c r="M132" s="705"/>
      <c r="N132" s="705"/>
      <c r="O132" s="705"/>
      <c r="P132" s="705"/>
      <c r="Q132" s="705"/>
      <c r="R132" s="730"/>
      <c r="S132" s="731"/>
      <c r="T132" s="731"/>
      <c r="U132" s="731"/>
      <c r="V132" s="732"/>
      <c r="W132" s="61"/>
      <c r="X132" s="51"/>
      <c r="Y132" s="51"/>
      <c r="Z132" s="52"/>
      <c r="AA132" s="53"/>
    </row>
    <row r="133" spans="1:27" ht="4.5" customHeight="1">
      <c r="A133" s="32"/>
    </row>
    <row r="134" spans="1:27" ht="28.5" customHeight="1">
      <c r="B134" s="57"/>
      <c r="C134" s="707"/>
      <c r="D134" s="707"/>
      <c r="E134" s="707"/>
      <c r="F134" s="707"/>
      <c r="G134" s="707"/>
      <c r="H134" s="707"/>
      <c r="I134" s="707"/>
      <c r="J134" s="707"/>
      <c r="K134" s="707"/>
      <c r="L134" s="707"/>
      <c r="M134" s="707"/>
      <c r="N134" s="707"/>
      <c r="O134" s="707"/>
      <c r="P134" s="707"/>
      <c r="Q134" s="707"/>
      <c r="R134" s="707"/>
      <c r="S134" s="707"/>
      <c r="T134" s="707"/>
      <c r="U134" s="707"/>
      <c r="V134" s="707"/>
      <c r="W134" s="707"/>
      <c r="X134" s="707"/>
      <c r="Y134" s="707"/>
      <c r="Z134" s="707"/>
      <c r="AA134" s="707"/>
    </row>
    <row r="135" spans="1:27" ht="20.100000000000001" customHeight="1">
      <c r="T135" s="6"/>
      <c r="U135" s="6"/>
      <c r="V135" s="6"/>
      <c r="W135" s="6"/>
      <c r="X135" s="6"/>
      <c r="Y135" s="6"/>
    </row>
    <row r="136" spans="1:27" ht="20.100000000000001" customHeight="1">
      <c r="T136" s="6"/>
      <c r="U136" s="6"/>
      <c r="V136" s="6"/>
      <c r="W136" s="6"/>
      <c r="X136" s="6"/>
      <c r="Y136" s="6"/>
    </row>
    <row r="137" spans="1:27" ht="20.100000000000001" customHeight="1">
      <c r="T137" s="6"/>
      <c r="U137" s="6"/>
      <c r="V137" s="6"/>
      <c r="W137" s="6"/>
      <c r="X137" s="6"/>
      <c r="Y137" s="6"/>
    </row>
    <row r="138" spans="1:27" ht="20.100000000000001" customHeight="1">
      <c r="T138" s="6"/>
      <c r="U138" s="6"/>
      <c r="V138" s="54"/>
      <c r="W138" s="54"/>
      <c r="X138" s="6"/>
      <c r="Y138" s="6"/>
    </row>
    <row r="139" spans="1:27" ht="20.100000000000001" customHeight="1">
      <c r="T139" s="6"/>
      <c r="U139" s="6"/>
      <c r="V139" s="55"/>
      <c r="W139" s="55"/>
      <c r="X139" s="6"/>
      <c r="Y139" s="6"/>
    </row>
    <row r="140" spans="1:27" ht="20.100000000000001" customHeight="1">
      <c r="T140" s="6"/>
      <c r="U140" s="6"/>
      <c r="V140" s="56"/>
      <c r="W140" s="56"/>
      <c r="X140" s="6"/>
      <c r="Y140" s="6"/>
    </row>
    <row r="141" spans="1:27" ht="20.100000000000001" customHeight="1">
      <c r="T141" s="6"/>
      <c r="U141" s="6"/>
      <c r="V141" s="6"/>
      <c r="W141" s="6"/>
      <c r="X141" s="6"/>
      <c r="Y141" s="6"/>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【参考】数式用!$A$5:$A$39</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87"/>
  <sheetViews>
    <sheetView view="pageBreakPreview" topLeftCell="A37" zoomScale="150" zoomScaleNormal="120" zoomScaleSheetLayoutView="150" workbookViewId="0"/>
  </sheetViews>
  <sheetFormatPr defaultColWidth="9" defaultRowHeight="13.5"/>
  <cols>
    <col min="1" max="1" width="2.5" style="108" customWidth="1"/>
    <col min="2" max="6" width="2.75" style="108" customWidth="1"/>
    <col min="7" max="35" width="2.5" style="108" customWidth="1"/>
    <col min="36" max="36" width="2.5" style="110" customWidth="1"/>
    <col min="37" max="37" width="4.125" style="108" customWidth="1"/>
    <col min="38" max="43" width="9.25" style="108" customWidth="1"/>
    <col min="44" max="44" width="9.75" style="108" bestFit="1" customWidth="1"/>
    <col min="45" max="16384" width="9" style="108"/>
  </cols>
  <sheetData>
    <row r="1" spans="1:46" ht="14.25" customHeight="1">
      <c r="A1" s="107" t="s">
        <v>235</v>
      </c>
      <c r="Y1" s="792" t="s">
        <v>132</v>
      </c>
      <c r="Z1" s="792"/>
      <c r="AA1" s="792"/>
      <c r="AB1" s="792"/>
      <c r="AC1" s="792" t="str">
        <f>IF(基本情報入力シート!C11="","",基本情報入力シート!C11)</f>
        <v/>
      </c>
      <c r="AD1" s="792"/>
      <c r="AE1" s="792"/>
      <c r="AF1" s="792"/>
      <c r="AG1" s="792"/>
      <c r="AH1" s="792"/>
      <c r="AI1" s="792"/>
      <c r="AJ1" s="792"/>
    </row>
    <row r="2" spans="1:46" ht="14.25" customHeight="1">
      <c r="Y2" s="109"/>
      <c r="Z2" s="109"/>
      <c r="AA2" s="109"/>
      <c r="AB2" s="109"/>
      <c r="AC2" s="109"/>
      <c r="AD2" s="109"/>
      <c r="AE2" s="109"/>
      <c r="AF2" s="109"/>
      <c r="AG2" s="109"/>
      <c r="AH2" s="109"/>
      <c r="AI2" s="109"/>
    </row>
    <row r="3" spans="1:46" ht="6" customHeight="1">
      <c r="A3" s="107"/>
    </row>
    <row r="4" spans="1:46" ht="16.5" customHeight="1">
      <c r="B4" s="111"/>
      <c r="C4" s="111"/>
      <c r="D4" s="111"/>
      <c r="E4" s="111"/>
      <c r="F4" s="111"/>
      <c r="G4" s="111"/>
      <c r="H4" s="111"/>
      <c r="I4" s="111"/>
      <c r="J4" s="111"/>
      <c r="K4" s="111"/>
      <c r="L4" s="111"/>
      <c r="M4" s="111"/>
      <c r="N4" s="111"/>
      <c r="O4" s="111"/>
      <c r="P4" s="111"/>
      <c r="Q4" s="111"/>
      <c r="R4" s="111"/>
      <c r="S4" s="111"/>
      <c r="T4" s="111"/>
      <c r="U4" s="111"/>
      <c r="V4" s="111"/>
      <c r="W4" s="111"/>
      <c r="X4" s="111"/>
      <c r="Z4" s="112" t="s">
        <v>419</v>
      </c>
      <c r="AA4" s="1015">
        <v>2</v>
      </c>
      <c r="AB4" s="1015"/>
      <c r="AC4" s="111" t="s">
        <v>18</v>
      </c>
      <c r="AG4" s="111"/>
      <c r="AH4" s="111"/>
      <c r="AI4" s="111"/>
      <c r="AJ4" s="74"/>
    </row>
    <row r="5" spans="1:46" ht="16.5" customHeight="1">
      <c r="A5" s="1011" t="s">
        <v>420</v>
      </c>
      <c r="B5" s="1011"/>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row>
    <row r="6" spans="1:46" ht="6" customHeight="1"/>
    <row r="7" spans="1:46" ht="15" customHeight="1">
      <c r="A7" s="113" t="s">
        <v>241</v>
      </c>
      <c r="R7" s="109"/>
      <c r="S7" s="109"/>
      <c r="T7" s="109"/>
      <c r="U7" s="109"/>
      <c r="V7" s="109"/>
      <c r="W7" s="109"/>
      <c r="X7" s="109"/>
      <c r="Y7" s="109"/>
      <c r="Z7" s="109"/>
      <c r="AA7" s="114"/>
      <c r="AB7" s="114"/>
      <c r="AC7" s="115"/>
      <c r="AD7" s="115"/>
      <c r="AE7" s="115"/>
      <c r="AF7" s="115"/>
      <c r="AG7" s="115"/>
      <c r="AH7" s="115"/>
      <c r="AI7" s="115"/>
      <c r="AJ7" s="116"/>
    </row>
    <row r="8" spans="1:46" ht="6" customHeight="1"/>
    <row r="9" spans="1:46" s="117" customFormat="1" ht="12">
      <c r="A9" s="785" t="s">
        <v>193</v>
      </c>
      <c r="B9" s="786"/>
      <c r="C9" s="786"/>
      <c r="D9" s="786"/>
      <c r="E9" s="786"/>
      <c r="F9" s="787"/>
      <c r="G9" s="788" t="str">
        <f>IF(基本情報入力シート!M15="","",基本情報入力シート!M15)</f>
        <v>○○ケアサービス</v>
      </c>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9"/>
    </row>
    <row r="10" spans="1:46" s="117" customFormat="1" ht="25.5" customHeight="1">
      <c r="A10" s="825" t="s">
        <v>192</v>
      </c>
      <c r="B10" s="826"/>
      <c r="C10" s="826"/>
      <c r="D10" s="826"/>
      <c r="E10" s="826"/>
      <c r="F10" s="827"/>
      <c r="G10" s="790" t="str">
        <f>IF(基本情報入力シート!M16="","",基本情報入力シート!M16)</f>
        <v>○○ケアサービス</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1"/>
    </row>
    <row r="11" spans="1:46" s="117" customFormat="1" ht="12.75" customHeight="1">
      <c r="A11" s="804" t="s">
        <v>196</v>
      </c>
      <c r="B11" s="805"/>
      <c r="C11" s="805"/>
      <c r="D11" s="805"/>
      <c r="E11" s="805"/>
      <c r="F11" s="806"/>
      <c r="G11" s="118" t="s">
        <v>7</v>
      </c>
      <c r="H11" s="1016" t="str">
        <f>IF(基本情報入力シート!AC17="","",基本情報入力シート!AC17)</f>
        <v>100－1234</v>
      </c>
      <c r="I11" s="1016"/>
      <c r="J11" s="1016"/>
      <c r="K11" s="1016"/>
      <c r="L11" s="1016"/>
      <c r="M11" s="119"/>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1"/>
    </row>
    <row r="12" spans="1:46" s="117" customFormat="1" ht="16.5" customHeight="1">
      <c r="A12" s="807"/>
      <c r="B12" s="808"/>
      <c r="C12" s="808"/>
      <c r="D12" s="808"/>
      <c r="E12" s="808"/>
      <c r="F12" s="809"/>
      <c r="G12" s="800" t="str">
        <f>IF(基本情報入力シート!M18="","",基本情報入力シート!M18)</f>
        <v>千代田区霞が関１－２－２</v>
      </c>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2"/>
    </row>
    <row r="13" spans="1:46" s="117" customFormat="1" ht="16.5" customHeight="1">
      <c r="A13" s="807"/>
      <c r="B13" s="808"/>
      <c r="C13" s="808"/>
      <c r="D13" s="808"/>
      <c r="E13" s="808"/>
      <c r="F13" s="809"/>
      <c r="G13" s="803" t="str">
        <f>IF(基本情報入力シート!M19="","",基本情報入力シート!M19)</f>
        <v>○○ビル18Ｆ</v>
      </c>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9"/>
    </row>
    <row r="14" spans="1:46" s="117" customFormat="1" ht="12">
      <c r="A14" s="810" t="s">
        <v>193</v>
      </c>
      <c r="B14" s="811"/>
      <c r="C14" s="811"/>
      <c r="D14" s="811"/>
      <c r="E14" s="811"/>
      <c r="F14" s="812"/>
      <c r="G14" s="796" t="str">
        <f>IF(基本情報入力シート!M22="","",基本情報入力シート!M22)</f>
        <v>コウロウ　タロウ</v>
      </c>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7"/>
    </row>
    <row r="15" spans="1:46" s="117" customFormat="1" ht="25.5" customHeight="1">
      <c r="A15" s="807" t="s">
        <v>191</v>
      </c>
      <c r="B15" s="808"/>
      <c r="C15" s="808"/>
      <c r="D15" s="808"/>
      <c r="E15" s="808"/>
      <c r="F15" s="809"/>
      <c r="G15" s="798" t="str">
        <f>IF(基本情報入力シート!M23="","",基本情報入力シート!M23)</f>
        <v>厚労　太郎</v>
      </c>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9"/>
    </row>
    <row r="16" spans="1:46" s="117" customFormat="1" ht="15" customHeight="1">
      <c r="A16" s="793" t="s">
        <v>195</v>
      </c>
      <c r="B16" s="793"/>
      <c r="C16" s="793"/>
      <c r="D16" s="793"/>
      <c r="E16" s="793"/>
      <c r="F16" s="793"/>
      <c r="G16" s="813" t="s">
        <v>0</v>
      </c>
      <c r="H16" s="792"/>
      <c r="I16" s="792"/>
      <c r="J16" s="792"/>
      <c r="K16" s="794" t="str">
        <f>IF(基本情報入力シート!M24="","",基本情報入力シート!M24)</f>
        <v>03-3571-0000</v>
      </c>
      <c r="L16" s="794"/>
      <c r="M16" s="794"/>
      <c r="N16" s="794"/>
      <c r="O16" s="794"/>
      <c r="P16" s="792" t="s">
        <v>1</v>
      </c>
      <c r="Q16" s="792"/>
      <c r="R16" s="792"/>
      <c r="S16" s="792"/>
      <c r="T16" s="794" t="str">
        <f>IF(基本情報入力シート!M25="","",基本情報入力シート!M25)</f>
        <v>03-3571-9999</v>
      </c>
      <c r="U16" s="794"/>
      <c r="V16" s="794"/>
      <c r="W16" s="794"/>
      <c r="X16" s="794"/>
      <c r="Y16" s="792" t="s">
        <v>194</v>
      </c>
      <c r="Z16" s="792"/>
      <c r="AA16" s="792"/>
      <c r="AB16" s="792"/>
      <c r="AC16" s="795" t="str">
        <f>IF(基本情報入力シート!M26="","",基本情報入力シート!M26)</f>
        <v>aaa@aaa.aa.jp</v>
      </c>
      <c r="AD16" s="795"/>
      <c r="AE16" s="795"/>
      <c r="AF16" s="795"/>
      <c r="AG16" s="795"/>
      <c r="AH16" s="795"/>
      <c r="AI16" s="795"/>
      <c r="AJ16" s="795"/>
      <c r="AK16" s="5"/>
      <c r="AT16" s="122"/>
    </row>
    <row r="17" spans="1:46" s="117" customFormat="1" ht="12.75" thickBo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4"/>
      <c r="AK17" s="5"/>
      <c r="AT17" s="122"/>
    </row>
    <row r="18" spans="1:46" s="117" customFormat="1" ht="3.75" customHeight="1">
      <c r="A18" s="125"/>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7"/>
      <c r="AK18" s="5"/>
      <c r="AT18" s="122"/>
    </row>
    <row r="19" spans="1:46" s="117" customFormat="1" ht="18" customHeight="1">
      <c r="A19" s="128" t="s">
        <v>423</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9"/>
      <c r="AK19" s="5"/>
      <c r="AL19" s="248" t="s">
        <v>527</v>
      </c>
      <c r="AM19" s="248" t="s">
        <v>528</v>
      </c>
      <c r="AT19" s="122"/>
    </row>
    <row r="20" spans="1:46" ht="18" customHeight="1">
      <c r="A20" s="130"/>
      <c r="B20" s="131"/>
      <c r="C20" s="132" t="s">
        <v>421</v>
      </c>
      <c r="D20" s="133"/>
      <c r="E20" s="133"/>
      <c r="F20" s="133"/>
      <c r="G20" s="133"/>
      <c r="H20" s="133"/>
      <c r="I20" s="133"/>
      <c r="J20" s="133"/>
      <c r="K20" s="133"/>
      <c r="L20" s="134"/>
      <c r="M20" s="135"/>
      <c r="N20" s="135"/>
      <c r="O20" s="135"/>
      <c r="P20" s="136"/>
      <c r="S20" s="137"/>
      <c r="T20" s="106" t="s">
        <v>422</v>
      </c>
      <c r="U20" s="138"/>
      <c r="V20" s="138"/>
      <c r="W20" s="138"/>
      <c r="X20" s="138"/>
      <c r="Y20" s="138"/>
      <c r="Z20" s="138"/>
      <c r="AA20" s="138"/>
      <c r="AB20" s="139"/>
      <c r="AC20" s="138"/>
      <c r="AD20" s="138"/>
      <c r="AE20" s="138"/>
      <c r="AF20" s="138"/>
      <c r="AG20" s="138"/>
      <c r="AH20" s="138"/>
      <c r="AI20" s="140"/>
      <c r="AJ20" s="141"/>
      <c r="AK20" s="5"/>
      <c r="AL20" s="248" t="b">
        <v>1</v>
      </c>
      <c r="AM20" s="246" t="b">
        <v>1</v>
      </c>
      <c r="AT20" s="142"/>
    </row>
    <row r="21" spans="1:46" ht="18" customHeight="1">
      <c r="A21" s="130"/>
      <c r="B21" s="143" t="s">
        <v>436</v>
      </c>
      <c r="C21" s="114"/>
      <c r="D21" s="144"/>
      <c r="E21" s="114"/>
      <c r="F21" s="114"/>
      <c r="G21" s="114"/>
      <c r="H21" s="114"/>
      <c r="I21" s="114"/>
      <c r="J21" s="114"/>
      <c r="K21" s="114"/>
      <c r="L21" s="114"/>
      <c r="M21" s="145"/>
      <c r="N21" s="2"/>
      <c r="O21" s="2"/>
      <c r="P21" s="2"/>
      <c r="Q21" s="114"/>
      <c r="T21" s="114"/>
      <c r="U21" s="144"/>
      <c r="V21" s="114"/>
      <c r="W21" s="114"/>
      <c r="X21" s="114"/>
      <c r="Y21" s="114"/>
      <c r="Z21" s="114"/>
      <c r="AA21" s="114"/>
      <c r="AB21" s="114"/>
      <c r="AC21" s="2"/>
      <c r="AD21" s="114"/>
      <c r="AE21" s="114"/>
      <c r="AF21" s="114"/>
      <c r="AG21" s="114"/>
      <c r="AH21" s="114"/>
      <c r="AI21" s="114"/>
      <c r="AJ21" s="146"/>
      <c r="AT21" s="142"/>
    </row>
    <row r="22" spans="1:46" ht="3.75" customHeight="1" thickBot="1">
      <c r="A22" s="147"/>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9"/>
      <c r="AK22" s="110"/>
      <c r="AT22" s="142"/>
    </row>
    <row r="23" spans="1:46" ht="13.5" customHeight="1">
      <c r="AK23" s="110"/>
      <c r="AT23" s="142"/>
    </row>
    <row r="24" spans="1:46" ht="15" customHeight="1">
      <c r="A24" s="150" t="s">
        <v>242</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K24" s="110"/>
      <c r="AT24" s="142"/>
    </row>
    <row r="25" spans="1:46" ht="15" customHeight="1">
      <c r="A25" s="152"/>
      <c r="B25" s="561" t="s">
        <v>224</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K25" s="110"/>
      <c r="AT25" s="142"/>
    </row>
    <row r="26" spans="1:46" ht="4.5" customHeight="1">
      <c r="B26" s="117"/>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K26" s="110"/>
      <c r="AT26" s="142"/>
    </row>
    <row r="27" spans="1:46" ht="15" customHeight="1">
      <c r="A27" s="108" t="s">
        <v>501</v>
      </c>
      <c r="B27" s="117"/>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K27" s="110"/>
      <c r="AT27" s="142"/>
    </row>
    <row r="28" spans="1:46" ht="21" customHeight="1">
      <c r="A28" s="119" t="s">
        <v>70</v>
      </c>
      <c r="B28" s="654" t="s">
        <v>443</v>
      </c>
      <c r="C28" s="654"/>
      <c r="D28" s="654"/>
      <c r="E28" s="654"/>
      <c r="F28" s="654"/>
      <c r="G28" s="654"/>
      <c r="H28" s="654"/>
      <c r="I28" s="654"/>
      <c r="J28" s="654"/>
      <c r="K28" s="654"/>
      <c r="L28" s="154"/>
      <c r="M28" s="155" t="s">
        <v>99</v>
      </c>
      <c r="N28" s="758" t="s">
        <v>349</v>
      </c>
      <c r="O28" s="759"/>
      <c r="P28" s="759"/>
      <c r="Q28" s="759"/>
      <c r="R28" s="759"/>
      <c r="S28" s="759"/>
      <c r="T28" s="759"/>
      <c r="U28" s="759"/>
      <c r="V28" s="759"/>
      <c r="W28" s="759"/>
      <c r="X28" s="759"/>
      <c r="Y28" s="759"/>
      <c r="Z28" s="759"/>
      <c r="AA28" s="759"/>
      <c r="AB28" s="759"/>
      <c r="AC28" s="759"/>
      <c r="AD28" s="759"/>
      <c r="AE28" s="759"/>
      <c r="AF28" s="759"/>
      <c r="AG28" s="759"/>
      <c r="AH28" s="759"/>
      <c r="AI28" s="759"/>
      <c r="AJ28" s="760"/>
      <c r="AK28" s="110"/>
      <c r="AT28" s="142"/>
    </row>
    <row r="29" spans="1:46" ht="21" customHeight="1">
      <c r="A29" s="156" t="s">
        <v>10</v>
      </c>
      <c r="B29" s="654" t="s">
        <v>437</v>
      </c>
      <c r="C29" s="157"/>
      <c r="D29" s="157"/>
      <c r="E29" s="157"/>
      <c r="F29" s="157"/>
      <c r="G29" s="157"/>
      <c r="H29" s="157"/>
      <c r="I29" s="157"/>
      <c r="J29" s="157"/>
      <c r="K29" s="157"/>
      <c r="L29" s="157"/>
      <c r="M29" s="158"/>
      <c r="N29" s="761"/>
      <c r="O29" s="762"/>
      <c r="P29" s="762"/>
      <c r="Q29" s="762"/>
      <c r="R29" s="762"/>
      <c r="S29" s="762"/>
      <c r="T29" s="762"/>
      <c r="U29" s="762"/>
      <c r="V29" s="762"/>
      <c r="W29" s="762"/>
      <c r="X29" s="762"/>
      <c r="Y29" s="762"/>
      <c r="Z29" s="762"/>
      <c r="AA29" s="762"/>
      <c r="AB29" s="762"/>
      <c r="AC29" s="762"/>
      <c r="AD29" s="762"/>
      <c r="AE29" s="762"/>
      <c r="AF29" s="762"/>
      <c r="AG29" s="762"/>
      <c r="AH29" s="762"/>
      <c r="AI29" s="762"/>
      <c r="AJ29" s="763"/>
      <c r="AK29" s="110"/>
      <c r="AT29" s="142"/>
    </row>
    <row r="30" spans="1:46" ht="21" customHeight="1" thickBot="1">
      <c r="A30" s="156" t="s">
        <v>61</v>
      </c>
      <c r="B30" s="654" t="s">
        <v>60</v>
      </c>
      <c r="C30" s="157"/>
      <c r="D30" s="814">
        <f>$AA$4</f>
        <v>2</v>
      </c>
      <c r="E30" s="814"/>
      <c r="F30" s="159" t="s">
        <v>435</v>
      </c>
      <c r="G30" s="157"/>
      <c r="H30" s="157"/>
      <c r="I30" s="157"/>
      <c r="J30" s="157"/>
      <c r="K30" s="157"/>
      <c r="L30" s="157"/>
      <c r="M30" s="157"/>
      <c r="N30" s="157"/>
      <c r="O30" s="157"/>
      <c r="P30" s="157"/>
      <c r="Q30" s="157"/>
      <c r="R30" s="157"/>
      <c r="S30" s="157"/>
      <c r="T30" s="157"/>
      <c r="U30" s="157"/>
      <c r="V30" s="157"/>
      <c r="W30" s="157"/>
      <c r="X30" s="157"/>
      <c r="Y30" s="157"/>
      <c r="Z30" s="157"/>
      <c r="AA30" s="157"/>
      <c r="AB30" s="815">
        <f>'別紙様式2-2 個表_処遇'!$O$5</f>
        <v>63359028</v>
      </c>
      <c r="AC30" s="816"/>
      <c r="AD30" s="816"/>
      <c r="AE30" s="816"/>
      <c r="AF30" s="816"/>
      <c r="AG30" s="816"/>
      <c r="AH30" s="816"/>
      <c r="AI30" s="817" t="s">
        <v>2</v>
      </c>
      <c r="AJ30" s="813"/>
      <c r="AK30" s="5"/>
      <c r="AT30" s="142"/>
    </row>
    <row r="31" spans="1:46" ht="21" customHeight="1" thickBot="1">
      <c r="A31" s="160" t="s">
        <v>19</v>
      </c>
      <c r="B31" s="161" t="s">
        <v>424</v>
      </c>
      <c r="C31" s="162"/>
      <c r="D31" s="161"/>
      <c r="E31" s="161"/>
      <c r="F31" s="161"/>
      <c r="G31" s="161"/>
      <c r="H31" s="161"/>
      <c r="I31" s="161"/>
      <c r="J31" s="161"/>
      <c r="K31" s="161"/>
      <c r="L31" s="161"/>
      <c r="M31" s="161"/>
      <c r="N31" s="161"/>
      <c r="O31" s="161"/>
      <c r="P31" s="161"/>
      <c r="Q31" s="161"/>
      <c r="R31" s="161"/>
      <c r="S31" s="161"/>
      <c r="T31" s="161"/>
      <c r="U31" s="161"/>
      <c r="V31" s="161"/>
      <c r="W31" s="161"/>
      <c r="X31" s="161"/>
      <c r="Y31" s="161"/>
      <c r="Z31" s="163"/>
      <c r="AA31" s="164" t="s">
        <v>336</v>
      </c>
      <c r="AB31" s="818">
        <f>IFERROR(AB32-AB33,"")</f>
        <v>75000000</v>
      </c>
      <c r="AC31" s="819"/>
      <c r="AD31" s="819"/>
      <c r="AE31" s="819"/>
      <c r="AF31" s="819"/>
      <c r="AG31" s="819"/>
      <c r="AH31" s="819"/>
      <c r="AI31" s="817" t="s">
        <v>2</v>
      </c>
      <c r="AJ31" s="813"/>
      <c r="AK31" s="110" t="s">
        <v>289</v>
      </c>
      <c r="AL31" s="165" t="str">
        <f>IFERROR(IF(AND(ISNUMBER(AB31),ISNUMBER(AB30),AB31&gt;AB30),"○","☓"),"")</f>
        <v>○</v>
      </c>
      <c r="AM31" s="166" t="s">
        <v>290</v>
      </c>
      <c r="AN31" s="167"/>
      <c r="AO31" s="167"/>
      <c r="AP31" s="167"/>
      <c r="AQ31" s="167"/>
      <c r="AR31" s="167"/>
      <c r="AS31" s="167"/>
      <c r="AT31" s="168"/>
    </row>
    <row r="32" spans="1:46" ht="21" customHeight="1" thickBot="1">
      <c r="A32" s="169"/>
      <c r="B32" s="820" t="s">
        <v>438</v>
      </c>
      <c r="C32" s="821"/>
      <c r="D32" s="821"/>
      <c r="E32" s="821"/>
      <c r="F32" s="821"/>
      <c r="G32" s="821"/>
      <c r="H32" s="821"/>
      <c r="I32" s="821"/>
      <c r="J32" s="821"/>
      <c r="K32" s="821"/>
      <c r="L32" s="821"/>
      <c r="M32" s="821"/>
      <c r="N32" s="821"/>
      <c r="O32" s="821"/>
      <c r="P32" s="821"/>
      <c r="Q32" s="821"/>
      <c r="R32" s="821"/>
      <c r="S32" s="821"/>
      <c r="T32" s="821"/>
      <c r="U32" s="821"/>
      <c r="V32" s="821"/>
      <c r="W32" s="821"/>
      <c r="X32" s="821"/>
      <c r="Y32" s="821"/>
      <c r="Z32" s="821"/>
      <c r="AA32" s="821"/>
      <c r="AB32" s="764">
        <v>343000000</v>
      </c>
      <c r="AC32" s="765"/>
      <c r="AD32" s="765"/>
      <c r="AE32" s="765"/>
      <c r="AF32" s="765"/>
      <c r="AG32" s="765"/>
      <c r="AH32" s="766"/>
      <c r="AI32" s="767" t="s">
        <v>2</v>
      </c>
      <c r="AJ32" s="768"/>
      <c r="AK32" s="110"/>
      <c r="AT32" s="142"/>
    </row>
    <row r="33" spans="1:46" ht="21" customHeight="1" thickBot="1">
      <c r="A33" s="170"/>
      <c r="B33" s="769" t="s">
        <v>439</v>
      </c>
      <c r="C33" s="770"/>
      <c r="D33" s="770"/>
      <c r="E33" s="770"/>
      <c r="F33" s="770"/>
      <c r="G33" s="770"/>
      <c r="H33" s="770"/>
      <c r="I33" s="770"/>
      <c r="J33" s="770"/>
      <c r="K33" s="770"/>
      <c r="L33" s="770"/>
      <c r="M33" s="770"/>
      <c r="N33" s="770"/>
      <c r="O33" s="770"/>
      <c r="P33" s="770"/>
      <c r="Q33" s="770"/>
      <c r="R33" s="770"/>
      <c r="S33" s="770"/>
      <c r="T33" s="770"/>
      <c r="U33" s="770"/>
      <c r="V33" s="770"/>
      <c r="W33" s="770"/>
      <c r="X33" s="770"/>
      <c r="Y33" s="770"/>
      <c r="Z33" s="770"/>
      <c r="AA33" s="770"/>
      <c r="AB33" s="771">
        <f>AB34-AB35-AB36-AB37</f>
        <v>268000000</v>
      </c>
      <c r="AC33" s="772"/>
      <c r="AD33" s="772"/>
      <c r="AE33" s="772"/>
      <c r="AF33" s="772"/>
      <c r="AG33" s="772"/>
      <c r="AH33" s="772"/>
      <c r="AI33" s="773" t="s">
        <v>2</v>
      </c>
      <c r="AJ33" s="774"/>
      <c r="AK33" s="110"/>
      <c r="AT33" s="142"/>
    </row>
    <row r="34" spans="1:46" ht="21" customHeight="1" thickBot="1">
      <c r="A34" s="171"/>
      <c r="B34" s="775"/>
      <c r="C34" s="172" t="s">
        <v>440</v>
      </c>
      <c r="D34" s="172"/>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764">
        <v>338500000</v>
      </c>
      <c r="AC34" s="765"/>
      <c r="AD34" s="765"/>
      <c r="AE34" s="765"/>
      <c r="AF34" s="765"/>
      <c r="AG34" s="765"/>
      <c r="AH34" s="766"/>
      <c r="AI34" s="776" t="s">
        <v>2</v>
      </c>
      <c r="AJ34" s="777"/>
      <c r="AK34" s="5"/>
      <c r="AT34" s="142"/>
    </row>
    <row r="35" spans="1:46" ht="21" customHeight="1" thickBot="1">
      <c r="A35" s="171"/>
      <c r="B35" s="775"/>
      <c r="C35" s="174" t="s">
        <v>504</v>
      </c>
      <c r="D35" s="174"/>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764">
        <v>54500000</v>
      </c>
      <c r="AC35" s="778"/>
      <c r="AD35" s="778"/>
      <c r="AE35" s="778"/>
      <c r="AF35" s="778"/>
      <c r="AG35" s="778"/>
      <c r="AH35" s="779"/>
      <c r="AI35" s="767" t="s">
        <v>2</v>
      </c>
      <c r="AJ35" s="768"/>
      <c r="AK35" s="5"/>
      <c r="AT35" s="142"/>
    </row>
    <row r="36" spans="1:46" ht="30" customHeight="1" thickBot="1">
      <c r="A36" s="171"/>
      <c r="B36" s="775"/>
      <c r="C36" s="780" t="s">
        <v>507</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1"/>
      <c r="AB36" s="782">
        <v>16000000</v>
      </c>
      <c r="AC36" s="783"/>
      <c r="AD36" s="783"/>
      <c r="AE36" s="783"/>
      <c r="AF36" s="783"/>
      <c r="AG36" s="783"/>
      <c r="AH36" s="784"/>
      <c r="AI36" s="767" t="s">
        <v>2</v>
      </c>
      <c r="AJ36" s="768"/>
      <c r="AK36" s="5"/>
      <c r="AT36" s="142"/>
    </row>
    <row r="37" spans="1:46" ht="21" customHeight="1" thickBot="1">
      <c r="A37" s="179"/>
      <c r="B37" s="180"/>
      <c r="C37" s="181" t="s">
        <v>441</v>
      </c>
      <c r="D37" s="181"/>
      <c r="E37" s="182"/>
      <c r="F37" s="182"/>
      <c r="G37" s="182"/>
      <c r="H37" s="182"/>
      <c r="I37" s="182"/>
      <c r="J37" s="182"/>
      <c r="K37" s="182"/>
      <c r="L37" s="182"/>
      <c r="M37" s="175"/>
      <c r="N37" s="175"/>
      <c r="O37" s="175"/>
      <c r="P37" s="175"/>
      <c r="Q37" s="175"/>
      <c r="R37" s="175"/>
      <c r="S37" s="175"/>
      <c r="T37" s="175"/>
      <c r="U37" s="176"/>
      <c r="V37" s="177"/>
      <c r="W37" s="177"/>
      <c r="X37" s="177"/>
      <c r="Y37" s="177"/>
      <c r="Z37" s="178"/>
      <c r="AA37" s="178"/>
      <c r="AB37" s="749"/>
      <c r="AC37" s="750"/>
      <c r="AD37" s="750"/>
      <c r="AE37" s="750"/>
      <c r="AF37" s="750"/>
      <c r="AG37" s="750"/>
      <c r="AH37" s="751"/>
      <c r="AI37" s="752" t="s">
        <v>2</v>
      </c>
      <c r="AJ37" s="753"/>
      <c r="AK37" s="5"/>
      <c r="AT37" s="142"/>
    </row>
    <row r="38" spans="1:46" s="117" customFormat="1" ht="21" customHeight="1" thickBot="1">
      <c r="A38" s="119" t="s">
        <v>113</v>
      </c>
      <c r="B38" s="754" t="s">
        <v>14</v>
      </c>
      <c r="C38" s="754"/>
      <c r="D38" s="754"/>
      <c r="E38" s="754"/>
      <c r="F38" s="754"/>
      <c r="G38" s="754"/>
      <c r="H38" s="754"/>
      <c r="I38" s="754"/>
      <c r="J38" s="754"/>
      <c r="K38" s="754"/>
      <c r="L38" s="755"/>
      <c r="M38" s="183"/>
      <c r="N38" s="184" t="s">
        <v>60</v>
      </c>
      <c r="O38" s="184"/>
      <c r="P38" s="756">
        <v>2</v>
      </c>
      <c r="Q38" s="756"/>
      <c r="R38" s="184" t="s">
        <v>11</v>
      </c>
      <c r="S38" s="756">
        <v>4</v>
      </c>
      <c r="T38" s="756"/>
      <c r="U38" s="184" t="s">
        <v>12</v>
      </c>
      <c r="V38" s="757" t="s">
        <v>13</v>
      </c>
      <c r="W38" s="757"/>
      <c r="X38" s="184" t="s">
        <v>60</v>
      </c>
      <c r="Y38" s="184"/>
      <c r="Z38" s="756">
        <v>3</v>
      </c>
      <c r="AA38" s="756"/>
      <c r="AB38" s="184" t="s">
        <v>11</v>
      </c>
      <c r="AC38" s="756">
        <v>3</v>
      </c>
      <c r="AD38" s="756"/>
      <c r="AE38" s="184" t="s">
        <v>12</v>
      </c>
      <c r="AF38" s="184"/>
      <c r="AG38" s="184"/>
      <c r="AH38" s="757"/>
      <c r="AI38" s="757"/>
      <c r="AJ38" s="185"/>
      <c r="AK38" s="5"/>
    </row>
    <row r="39" spans="1:46" ht="6.75" customHeight="1">
      <c r="A39" s="186"/>
      <c r="B39" s="187"/>
      <c r="C39" s="187"/>
      <c r="D39" s="187"/>
      <c r="E39" s="187"/>
      <c r="F39" s="187"/>
      <c r="G39" s="187"/>
      <c r="H39" s="187"/>
      <c r="I39" s="187"/>
      <c r="J39" s="187"/>
      <c r="K39" s="187"/>
      <c r="L39" s="187"/>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9"/>
      <c r="AK39" s="110"/>
      <c r="AT39" s="142"/>
    </row>
    <row r="40" spans="1:46" ht="13.5" customHeight="1" thickBot="1">
      <c r="A40" s="190" t="s">
        <v>125</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2"/>
      <c r="AK40" s="110"/>
      <c r="AT40" s="142"/>
    </row>
    <row r="41" spans="1:46" ht="24" customHeight="1" thickBot="1">
      <c r="A41" s="193" t="s">
        <v>126</v>
      </c>
      <c r="B41" s="746" t="s">
        <v>513</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110"/>
      <c r="AL41" s="165" t="str">
        <f>IFERROR(IF(AND(ISNUMBER(P38),ISNUMBER(Z38),ISNUMBER(S38),ISNUMBER(AC38),P38=AA$4,Z38=P38+1,S38=4,AC38=3),"○","！"),"")</f>
        <v>○</v>
      </c>
      <c r="AM41" s="166" t="str">
        <f>IFERROR(IF(AND(ISNUMBER(P38),ISNUMBER(Z38),ISNUMBER(S38),ISNUMBER(AC38),P38=AA$4,Z38=P38+1,S38=4,AC38=3),"賃金改善実施期間は原則通り入力されています。","原則、計画年の4月から翌年3月までの連続する期間を記入してください。"),"")</f>
        <v>賃金改善実施期間は原則通り入力されています。</v>
      </c>
      <c r="AN41" s="167"/>
      <c r="AO41" s="167"/>
      <c r="AP41" s="167"/>
      <c r="AQ41" s="167"/>
      <c r="AR41" s="167"/>
      <c r="AS41" s="167"/>
      <c r="AT41" s="168"/>
    </row>
    <row r="42" spans="1:46" ht="24" customHeight="1">
      <c r="A42" s="193" t="s">
        <v>126</v>
      </c>
      <c r="B42" s="746" t="s">
        <v>505</v>
      </c>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6"/>
      <c r="AI42" s="746"/>
      <c r="AJ42" s="746"/>
      <c r="AK42" s="110"/>
      <c r="AL42" s="658"/>
      <c r="AM42" s="659"/>
      <c r="AN42" s="659"/>
      <c r="AO42" s="659"/>
      <c r="AP42" s="659"/>
      <c r="AQ42" s="659"/>
      <c r="AR42" s="659"/>
      <c r="AS42" s="659"/>
      <c r="AT42" s="660"/>
    </row>
    <row r="43" spans="1:46" s="151" customFormat="1" ht="36" customHeight="1">
      <c r="A43" s="193" t="s">
        <v>126</v>
      </c>
      <c r="B43" s="747" t="s">
        <v>508</v>
      </c>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110"/>
      <c r="AT43" s="194"/>
    </row>
    <row r="44" spans="1:46" s="151" customFormat="1" ht="45" customHeight="1">
      <c r="A44" s="193" t="s">
        <v>126</v>
      </c>
      <c r="B44" s="746" t="s">
        <v>506</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110"/>
      <c r="AT44" s="194"/>
    </row>
    <row r="45" spans="1:46" s="151" customFormat="1" ht="15" customHeight="1">
      <c r="A45" s="193"/>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196"/>
      <c r="AK45" s="110"/>
      <c r="AT45" s="194"/>
    </row>
    <row r="46" spans="1:46" ht="4.5" customHeight="1">
      <c r="B46" s="117"/>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K46" s="110"/>
      <c r="AT46" s="142"/>
    </row>
    <row r="47" spans="1:46" ht="15" customHeight="1">
      <c r="A47" s="108" t="s">
        <v>509</v>
      </c>
      <c r="B47" s="117"/>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K47" s="110"/>
      <c r="AT47" s="142"/>
    </row>
    <row r="48" spans="1:46" ht="21" customHeight="1">
      <c r="A48" s="119" t="s">
        <v>70</v>
      </c>
      <c r="B48" s="153" t="s">
        <v>443</v>
      </c>
      <c r="C48" s="153"/>
      <c r="D48" s="153"/>
      <c r="E48" s="153"/>
      <c r="F48" s="153"/>
      <c r="G48" s="153"/>
      <c r="H48" s="153"/>
      <c r="I48" s="153"/>
      <c r="J48" s="153"/>
      <c r="K48" s="153"/>
      <c r="L48" s="154"/>
      <c r="M48" s="155" t="s">
        <v>348</v>
      </c>
      <c r="N48" s="758" t="s">
        <v>349</v>
      </c>
      <c r="O48" s="759"/>
      <c r="P48" s="759"/>
      <c r="Q48" s="759"/>
      <c r="R48" s="759"/>
      <c r="S48" s="759"/>
      <c r="T48" s="759"/>
      <c r="U48" s="759"/>
      <c r="V48" s="759"/>
      <c r="W48" s="759"/>
      <c r="X48" s="759"/>
      <c r="Y48" s="759"/>
      <c r="Z48" s="759"/>
      <c r="AA48" s="759"/>
      <c r="AB48" s="759"/>
      <c r="AC48" s="759"/>
      <c r="AD48" s="759"/>
      <c r="AE48" s="759"/>
      <c r="AF48" s="759"/>
      <c r="AG48" s="759"/>
      <c r="AH48" s="759"/>
      <c r="AI48" s="759"/>
      <c r="AJ48" s="760"/>
      <c r="AK48" s="110"/>
      <c r="AT48" s="142"/>
    </row>
    <row r="49" spans="1:46" ht="21" customHeight="1">
      <c r="A49" s="156" t="s">
        <v>10</v>
      </c>
      <c r="B49" s="153" t="s">
        <v>437</v>
      </c>
      <c r="C49" s="157"/>
      <c r="D49" s="157"/>
      <c r="E49" s="157"/>
      <c r="F49" s="157"/>
      <c r="G49" s="157"/>
      <c r="H49" s="157"/>
      <c r="I49" s="157"/>
      <c r="J49" s="157"/>
      <c r="K49" s="157"/>
      <c r="L49" s="157"/>
      <c r="M49" s="158"/>
      <c r="N49" s="761"/>
      <c r="O49" s="762"/>
      <c r="P49" s="762"/>
      <c r="Q49" s="762"/>
      <c r="R49" s="762"/>
      <c r="S49" s="762"/>
      <c r="T49" s="762"/>
      <c r="U49" s="762"/>
      <c r="V49" s="762"/>
      <c r="W49" s="762"/>
      <c r="X49" s="762"/>
      <c r="Y49" s="762"/>
      <c r="Z49" s="762"/>
      <c r="AA49" s="762"/>
      <c r="AB49" s="762"/>
      <c r="AC49" s="762"/>
      <c r="AD49" s="762"/>
      <c r="AE49" s="762"/>
      <c r="AF49" s="762"/>
      <c r="AG49" s="762"/>
      <c r="AH49" s="762"/>
      <c r="AI49" s="762"/>
      <c r="AJ49" s="763"/>
      <c r="AK49" s="110"/>
      <c r="AT49" s="142"/>
    </row>
    <row r="50" spans="1:46" ht="21" customHeight="1" thickBot="1">
      <c r="A50" s="156" t="s">
        <v>61</v>
      </c>
      <c r="B50" s="153" t="s">
        <v>112</v>
      </c>
      <c r="C50" s="157"/>
      <c r="D50" s="814">
        <f>$AA$4</f>
        <v>2</v>
      </c>
      <c r="E50" s="814"/>
      <c r="F50" s="159" t="s">
        <v>435</v>
      </c>
      <c r="G50" s="157"/>
      <c r="H50" s="157"/>
      <c r="I50" s="157"/>
      <c r="J50" s="157"/>
      <c r="K50" s="157"/>
      <c r="L50" s="157"/>
      <c r="M50" s="157"/>
      <c r="N50" s="157"/>
      <c r="O50" s="157"/>
      <c r="P50" s="157"/>
      <c r="Q50" s="157"/>
      <c r="R50" s="157"/>
      <c r="S50" s="157"/>
      <c r="T50" s="157"/>
      <c r="U50" s="157"/>
      <c r="V50" s="157"/>
      <c r="W50" s="157"/>
      <c r="X50" s="157"/>
      <c r="Y50" s="157"/>
      <c r="Z50" s="157"/>
      <c r="AA50" s="157"/>
      <c r="AB50" s="815">
        <f>'別紙様式2-2 個表_処遇'!$O$5</f>
        <v>63359028</v>
      </c>
      <c r="AC50" s="816"/>
      <c r="AD50" s="816"/>
      <c r="AE50" s="816"/>
      <c r="AF50" s="816"/>
      <c r="AG50" s="816"/>
      <c r="AH50" s="816"/>
      <c r="AI50" s="817" t="s">
        <v>2</v>
      </c>
      <c r="AJ50" s="813"/>
      <c r="AK50" s="5"/>
      <c r="AT50" s="142"/>
    </row>
    <row r="51" spans="1:46" ht="21" customHeight="1" thickBot="1">
      <c r="A51" s="160" t="s">
        <v>19</v>
      </c>
      <c r="B51" s="161" t="s">
        <v>424</v>
      </c>
      <c r="C51" s="162"/>
      <c r="D51" s="161"/>
      <c r="E51" s="161"/>
      <c r="F51" s="161"/>
      <c r="G51" s="161"/>
      <c r="H51" s="161"/>
      <c r="I51" s="161"/>
      <c r="J51" s="161"/>
      <c r="K51" s="161"/>
      <c r="L51" s="161"/>
      <c r="M51" s="161"/>
      <c r="N51" s="161"/>
      <c r="O51" s="161"/>
      <c r="P51" s="161"/>
      <c r="Q51" s="161"/>
      <c r="R51" s="161"/>
      <c r="S51" s="161"/>
      <c r="T51" s="161"/>
      <c r="U51" s="161"/>
      <c r="V51" s="161"/>
      <c r="W51" s="161"/>
      <c r="X51" s="161"/>
      <c r="Y51" s="161"/>
      <c r="Z51" s="163"/>
      <c r="AA51" s="164" t="s">
        <v>336</v>
      </c>
      <c r="AB51" s="818">
        <f>IFERROR(AB52-AB53,"")</f>
        <v>75000000</v>
      </c>
      <c r="AC51" s="819"/>
      <c r="AD51" s="819"/>
      <c r="AE51" s="819"/>
      <c r="AF51" s="819"/>
      <c r="AG51" s="819"/>
      <c r="AH51" s="819"/>
      <c r="AI51" s="817" t="s">
        <v>2</v>
      </c>
      <c r="AJ51" s="813"/>
      <c r="AK51" s="110" t="s">
        <v>289</v>
      </c>
      <c r="AL51" s="165" t="str">
        <f>IFERROR(IF(AND(ISNUMBER(AB51),ISNUMBER(AB50),AB51&gt;AB50),"○","☓"),"")</f>
        <v>○</v>
      </c>
      <c r="AM51" s="166" t="s">
        <v>290</v>
      </c>
      <c r="AN51" s="167"/>
      <c r="AO51" s="167"/>
      <c r="AP51" s="167"/>
      <c r="AQ51" s="167"/>
      <c r="AR51" s="167"/>
      <c r="AS51" s="167"/>
      <c r="AT51" s="168"/>
    </row>
    <row r="52" spans="1:46" ht="25.15" customHeight="1" thickBot="1">
      <c r="A52" s="169"/>
      <c r="B52" s="1023" t="s">
        <v>511</v>
      </c>
      <c r="C52" s="821"/>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764">
        <v>343000000</v>
      </c>
      <c r="AC52" s="765"/>
      <c r="AD52" s="765"/>
      <c r="AE52" s="765"/>
      <c r="AF52" s="765"/>
      <c r="AG52" s="765"/>
      <c r="AH52" s="766"/>
      <c r="AI52" s="767" t="s">
        <v>2</v>
      </c>
      <c r="AJ52" s="768"/>
      <c r="AK52" s="110"/>
      <c r="AT52" s="142"/>
    </row>
    <row r="53" spans="1:46" ht="25.15" customHeight="1" thickBot="1">
      <c r="A53" s="170"/>
      <c r="B53" s="769" t="s">
        <v>510</v>
      </c>
      <c r="C53" s="770"/>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1">
        <f>AB54-AB55-AB56-AB57</f>
        <v>268000000</v>
      </c>
      <c r="AC53" s="772"/>
      <c r="AD53" s="772"/>
      <c r="AE53" s="772"/>
      <c r="AF53" s="772"/>
      <c r="AG53" s="772"/>
      <c r="AH53" s="772"/>
      <c r="AI53" s="773" t="s">
        <v>2</v>
      </c>
      <c r="AJ53" s="774"/>
      <c r="AK53" s="110"/>
      <c r="AT53" s="142"/>
    </row>
    <row r="54" spans="1:46" ht="21" customHeight="1" thickBot="1">
      <c r="A54" s="171"/>
      <c r="B54" s="775"/>
      <c r="C54" s="172" t="s">
        <v>512</v>
      </c>
      <c r="D54" s="172"/>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764">
        <v>338500000</v>
      </c>
      <c r="AC54" s="765"/>
      <c r="AD54" s="765"/>
      <c r="AE54" s="765"/>
      <c r="AF54" s="765"/>
      <c r="AG54" s="765"/>
      <c r="AH54" s="766"/>
      <c r="AI54" s="776" t="s">
        <v>2</v>
      </c>
      <c r="AJ54" s="777"/>
      <c r="AK54" s="5"/>
      <c r="AT54" s="142"/>
    </row>
    <row r="55" spans="1:46" ht="21" customHeight="1" thickBot="1">
      <c r="A55" s="171"/>
      <c r="B55" s="775"/>
      <c r="C55" s="174" t="s">
        <v>504</v>
      </c>
      <c r="D55" s="174"/>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764">
        <v>54500000</v>
      </c>
      <c r="AC55" s="778"/>
      <c r="AD55" s="778"/>
      <c r="AE55" s="778"/>
      <c r="AF55" s="778"/>
      <c r="AG55" s="778"/>
      <c r="AH55" s="779"/>
      <c r="AI55" s="767" t="s">
        <v>2</v>
      </c>
      <c r="AJ55" s="768"/>
      <c r="AK55" s="5"/>
      <c r="AT55" s="142"/>
    </row>
    <row r="56" spans="1:46" ht="21" customHeight="1" thickBot="1">
      <c r="A56" s="171"/>
      <c r="B56" s="775"/>
      <c r="C56" s="780" t="s">
        <v>518</v>
      </c>
      <c r="D56" s="780"/>
      <c r="E56" s="780"/>
      <c r="F56" s="780"/>
      <c r="G56" s="780"/>
      <c r="H56" s="780"/>
      <c r="I56" s="780"/>
      <c r="J56" s="780"/>
      <c r="K56" s="780"/>
      <c r="L56" s="780"/>
      <c r="M56" s="780"/>
      <c r="N56" s="780"/>
      <c r="O56" s="780"/>
      <c r="P56" s="780"/>
      <c r="Q56" s="780"/>
      <c r="R56" s="780"/>
      <c r="S56" s="780"/>
      <c r="T56" s="780"/>
      <c r="U56" s="780"/>
      <c r="V56" s="780"/>
      <c r="W56" s="780"/>
      <c r="X56" s="780"/>
      <c r="Y56" s="780"/>
      <c r="Z56" s="780"/>
      <c r="AA56" s="781"/>
      <c r="AB56" s="782">
        <v>16000000</v>
      </c>
      <c r="AC56" s="783"/>
      <c r="AD56" s="783"/>
      <c r="AE56" s="783"/>
      <c r="AF56" s="783"/>
      <c r="AG56" s="783"/>
      <c r="AH56" s="784"/>
      <c r="AI56" s="767" t="s">
        <v>2</v>
      </c>
      <c r="AJ56" s="768"/>
      <c r="AK56" s="5"/>
      <c r="AT56" s="142"/>
    </row>
    <row r="57" spans="1:46" ht="21" customHeight="1" thickBot="1">
      <c r="A57" s="179"/>
      <c r="B57" s="180"/>
      <c r="C57" s="181" t="s">
        <v>441</v>
      </c>
      <c r="D57" s="181"/>
      <c r="E57" s="182"/>
      <c r="F57" s="182"/>
      <c r="G57" s="182"/>
      <c r="H57" s="182"/>
      <c r="I57" s="182"/>
      <c r="J57" s="182"/>
      <c r="K57" s="182"/>
      <c r="L57" s="182"/>
      <c r="M57" s="175"/>
      <c r="N57" s="175"/>
      <c r="O57" s="175"/>
      <c r="P57" s="175"/>
      <c r="Q57" s="175"/>
      <c r="R57" s="175"/>
      <c r="S57" s="175"/>
      <c r="T57" s="175"/>
      <c r="U57" s="176"/>
      <c r="V57" s="177"/>
      <c r="W57" s="177"/>
      <c r="X57" s="177"/>
      <c r="Y57" s="177"/>
      <c r="Z57" s="178"/>
      <c r="AA57" s="178"/>
      <c r="AB57" s="749"/>
      <c r="AC57" s="750"/>
      <c r="AD57" s="750"/>
      <c r="AE57" s="750"/>
      <c r="AF57" s="750"/>
      <c r="AG57" s="750"/>
      <c r="AH57" s="751"/>
      <c r="AI57" s="752" t="s">
        <v>219</v>
      </c>
      <c r="AJ57" s="753"/>
      <c r="AK57" s="5"/>
      <c r="AT57" s="142"/>
    </row>
    <row r="58" spans="1:46" s="117" customFormat="1" ht="21" customHeight="1" thickBot="1">
      <c r="A58" s="119" t="s">
        <v>113</v>
      </c>
      <c r="B58" s="754" t="s">
        <v>14</v>
      </c>
      <c r="C58" s="754"/>
      <c r="D58" s="754"/>
      <c r="E58" s="754"/>
      <c r="F58" s="754"/>
      <c r="G58" s="754"/>
      <c r="H58" s="754"/>
      <c r="I58" s="754"/>
      <c r="J58" s="754"/>
      <c r="K58" s="754"/>
      <c r="L58" s="755"/>
      <c r="M58" s="183"/>
      <c r="N58" s="184" t="s">
        <v>60</v>
      </c>
      <c r="O58" s="184"/>
      <c r="P58" s="756">
        <v>2</v>
      </c>
      <c r="Q58" s="756"/>
      <c r="R58" s="184" t="s">
        <v>11</v>
      </c>
      <c r="S58" s="756">
        <v>4</v>
      </c>
      <c r="T58" s="756"/>
      <c r="U58" s="184" t="s">
        <v>12</v>
      </c>
      <c r="V58" s="757" t="s">
        <v>13</v>
      </c>
      <c r="W58" s="757"/>
      <c r="X58" s="184" t="s">
        <v>60</v>
      </c>
      <c r="Y58" s="184"/>
      <c r="Z58" s="756">
        <v>3</v>
      </c>
      <c r="AA58" s="756"/>
      <c r="AB58" s="184" t="s">
        <v>11</v>
      </c>
      <c r="AC58" s="756">
        <v>3</v>
      </c>
      <c r="AD58" s="756"/>
      <c r="AE58" s="184" t="s">
        <v>12</v>
      </c>
      <c r="AF58" s="184"/>
      <c r="AG58" s="184"/>
      <c r="AH58" s="757"/>
      <c r="AI58" s="757"/>
      <c r="AJ58" s="185"/>
      <c r="AK58" s="5"/>
    </row>
    <row r="59" spans="1:46" ht="6.75" customHeight="1">
      <c r="A59" s="186"/>
      <c r="B59" s="187"/>
      <c r="C59" s="187"/>
      <c r="D59" s="187"/>
      <c r="E59" s="187"/>
      <c r="F59" s="187"/>
      <c r="G59" s="187"/>
      <c r="H59" s="187"/>
      <c r="I59" s="187"/>
      <c r="J59" s="187"/>
      <c r="K59" s="187"/>
      <c r="L59" s="187"/>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9"/>
      <c r="AK59" s="110"/>
      <c r="AT59" s="142"/>
    </row>
    <row r="60" spans="1:46" ht="13.5" customHeight="1" thickBot="1">
      <c r="A60" s="190" t="s">
        <v>125</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2"/>
      <c r="AK60" s="110"/>
      <c r="AT60" s="142"/>
    </row>
    <row r="61" spans="1:46" ht="34.9" customHeight="1" thickBot="1">
      <c r="A61" s="193" t="s">
        <v>126</v>
      </c>
      <c r="B61" s="748" t="s">
        <v>514</v>
      </c>
      <c r="C61" s="748"/>
      <c r="D61" s="748"/>
      <c r="E61" s="748"/>
      <c r="F61" s="748"/>
      <c r="G61" s="748"/>
      <c r="H61" s="748"/>
      <c r="I61" s="748"/>
      <c r="J61" s="748"/>
      <c r="K61" s="748"/>
      <c r="L61" s="748"/>
      <c r="M61" s="748"/>
      <c r="N61" s="748"/>
      <c r="O61" s="748"/>
      <c r="P61" s="748"/>
      <c r="Q61" s="748"/>
      <c r="R61" s="748"/>
      <c r="S61" s="748"/>
      <c r="T61" s="748"/>
      <c r="U61" s="748"/>
      <c r="V61" s="748"/>
      <c r="W61" s="748"/>
      <c r="X61" s="748"/>
      <c r="Y61" s="748"/>
      <c r="Z61" s="748"/>
      <c r="AA61" s="748"/>
      <c r="AB61" s="748"/>
      <c r="AC61" s="748"/>
      <c r="AD61" s="748"/>
      <c r="AE61" s="748"/>
      <c r="AF61" s="748"/>
      <c r="AG61" s="748"/>
      <c r="AH61" s="748"/>
      <c r="AI61" s="748"/>
      <c r="AJ61" s="748"/>
      <c r="AK61" s="110"/>
      <c r="AL61" s="165" t="str">
        <f>IFERROR(IF(AND(ISNUMBER(P58),ISNUMBER(Z58),ISNUMBER(S58),ISNUMBER(AC58),P58=AA$4,Z58=P58+1,S58=4,AC58=3),"○","！"),"")</f>
        <v>○</v>
      </c>
      <c r="AM61" s="166" t="str">
        <f>IFERROR(IF(AND(ISNUMBER(P58),ISNUMBER(Z58),ISNUMBER(S58),ISNUMBER(AC58),P58=AA$4,Z58=P58+1,S58=4,AC58=3),"賃金改善実施期間は原則通り入力されています。","原則、計画年の4月から翌年3月までの連続する期間を記入してください。"),"")</f>
        <v>賃金改善実施期間は原則通り入力されています。</v>
      </c>
      <c r="AN61" s="167"/>
      <c r="AO61" s="167"/>
      <c r="AP61" s="167"/>
      <c r="AQ61" s="167"/>
      <c r="AR61" s="167"/>
      <c r="AS61" s="167"/>
      <c r="AT61" s="168"/>
    </row>
    <row r="62" spans="1:46" ht="24" customHeight="1">
      <c r="A62" s="193" t="s">
        <v>126</v>
      </c>
      <c r="B62" s="748" t="s">
        <v>515</v>
      </c>
      <c r="C62" s="748"/>
      <c r="D62" s="748"/>
      <c r="E62" s="748"/>
      <c r="F62" s="748"/>
      <c r="G62" s="748"/>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48"/>
      <c r="AF62" s="748"/>
      <c r="AG62" s="748"/>
      <c r="AH62" s="748"/>
      <c r="AI62" s="748"/>
      <c r="AJ62" s="748"/>
      <c r="AK62" s="110"/>
    </row>
    <row r="63" spans="1:46" ht="24" customHeight="1">
      <c r="A63" s="193" t="s">
        <v>126</v>
      </c>
      <c r="B63" s="747" t="s">
        <v>516</v>
      </c>
      <c r="C63" s="747"/>
      <c r="D63" s="747"/>
      <c r="E63" s="747"/>
      <c r="F63" s="747"/>
      <c r="G63" s="747"/>
      <c r="H63" s="747"/>
      <c r="I63" s="747"/>
      <c r="J63" s="747"/>
      <c r="K63" s="747"/>
      <c r="L63" s="747"/>
      <c r="M63" s="747"/>
      <c r="N63" s="747"/>
      <c r="O63" s="747"/>
      <c r="P63" s="747"/>
      <c r="Q63" s="747"/>
      <c r="R63" s="747"/>
      <c r="S63" s="747"/>
      <c r="T63" s="747"/>
      <c r="U63" s="747"/>
      <c r="V63" s="747"/>
      <c r="W63" s="747"/>
      <c r="X63" s="747"/>
      <c r="Y63" s="747"/>
      <c r="Z63" s="747"/>
      <c r="AA63" s="747"/>
      <c r="AB63" s="747"/>
      <c r="AC63" s="747"/>
      <c r="AD63" s="747"/>
      <c r="AE63" s="747"/>
      <c r="AF63" s="747"/>
      <c r="AG63" s="747"/>
      <c r="AH63" s="747"/>
      <c r="AI63" s="747"/>
      <c r="AJ63" s="747"/>
      <c r="AK63" s="110"/>
      <c r="AT63" s="142"/>
    </row>
    <row r="64" spans="1:46" s="151" customFormat="1" ht="36" customHeight="1">
      <c r="A64" s="193" t="s">
        <v>126</v>
      </c>
      <c r="B64" s="747" t="s">
        <v>517</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110"/>
      <c r="AT64" s="194"/>
    </row>
    <row r="65" spans="1:46" s="151" customFormat="1" ht="45" customHeight="1">
      <c r="A65" s="193" t="s">
        <v>126</v>
      </c>
      <c r="B65" s="748" t="s">
        <v>506</v>
      </c>
      <c r="C65" s="748"/>
      <c r="D65" s="748"/>
      <c r="E65" s="748"/>
      <c r="F65" s="748"/>
      <c r="G65" s="748"/>
      <c r="H65" s="748"/>
      <c r="I65" s="748"/>
      <c r="J65" s="748"/>
      <c r="K65" s="748"/>
      <c r="L65" s="748"/>
      <c r="M65" s="748"/>
      <c r="N65" s="748"/>
      <c r="O65" s="748"/>
      <c r="P65" s="748"/>
      <c r="Q65" s="748"/>
      <c r="R65" s="748"/>
      <c r="S65" s="748"/>
      <c r="T65" s="748"/>
      <c r="U65" s="748"/>
      <c r="V65" s="748"/>
      <c r="W65" s="748"/>
      <c r="X65" s="748"/>
      <c r="Y65" s="748"/>
      <c r="Z65" s="748"/>
      <c r="AA65" s="748"/>
      <c r="AB65" s="748"/>
      <c r="AC65" s="748"/>
      <c r="AD65" s="748"/>
      <c r="AE65" s="748"/>
      <c r="AF65" s="748"/>
      <c r="AG65" s="748"/>
      <c r="AH65" s="748"/>
      <c r="AI65" s="748"/>
      <c r="AJ65" s="748"/>
      <c r="AK65" s="110"/>
      <c r="AT65" s="194"/>
    </row>
    <row r="66" spans="1:46" s="151" customFormat="1" ht="15" customHeight="1">
      <c r="A66" s="193"/>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6"/>
      <c r="AK66" s="110"/>
      <c r="AT66" s="194"/>
    </row>
    <row r="67" spans="1:46" ht="15" customHeight="1">
      <c r="A67" s="108" t="s">
        <v>502</v>
      </c>
      <c r="B67" s="117"/>
      <c r="C67" s="151"/>
      <c r="D67" s="151"/>
      <c r="E67" s="151"/>
      <c r="F67" s="151"/>
      <c r="G67" s="151"/>
      <c r="H67" s="151"/>
      <c r="I67" s="151"/>
      <c r="J67" s="151"/>
      <c r="K67" s="151"/>
      <c r="L67" s="151"/>
      <c r="M67" s="151"/>
      <c r="N67" s="151"/>
      <c r="O67" s="151"/>
      <c r="P67" s="151"/>
      <c r="Q67" s="151"/>
      <c r="R67" s="151"/>
      <c r="S67" s="151"/>
      <c r="T67" s="151"/>
      <c r="U67" s="151"/>
      <c r="V67" s="151"/>
      <c r="W67" s="151"/>
      <c r="X67" s="151"/>
      <c r="Y67" s="197"/>
      <c r="Z67" s="151"/>
      <c r="AA67" s="151"/>
      <c r="AB67" s="151"/>
      <c r="AC67" s="151"/>
      <c r="AD67" s="151"/>
      <c r="AE67" s="151"/>
      <c r="AF67" s="151"/>
      <c r="AG67" s="151"/>
      <c r="AH67" s="151"/>
      <c r="AI67" s="151"/>
      <c r="AK67" s="110"/>
      <c r="AT67" s="142"/>
    </row>
    <row r="68" spans="1:46" ht="21" customHeight="1">
      <c r="A68" s="119" t="s">
        <v>9</v>
      </c>
      <c r="B68" s="1001" t="s">
        <v>312</v>
      </c>
      <c r="C68" s="1001"/>
      <c r="D68" s="1001"/>
      <c r="E68" s="1001"/>
      <c r="F68" s="1001"/>
      <c r="G68" s="1001"/>
      <c r="H68" s="1001"/>
      <c r="I68" s="1001"/>
      <c r="J68" s="1001"/>
      <c r="K68" s="1001"/>
      <c r="L68" s="199" t="s">
        <v>99</v>
      </c>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1"/>
      <c r="AK68" s="110"/>
      <c r="AT68" s="142"/>
    </row>
    <row r="69" spans="1:46" ht="21" customHeight="1">
      <c r="A69" s="119" t="s">
        <v>10</v>
      </c>
      <c r="B69" s="1017" t="s">
        <v>444</v>
      </c>
      <c r="C69" s="1017"/>
      <c r="D69" s="1017"/>
      <c r="E69" s="1017"/>
      <c r="F69" s="1017"/>
      <c r="G69" s="1017"/>
      <c r="H69" s="1017"/>
      <c r="I69" s="1017"/>
      <c r="J69" s="1017"/>
      <c r="K69" s="1017"/>
      <c r="L69" s="199"/>
      <c r="M69" s="1030" t="s">
        <v>489</v>
      </c>
      <c r="N69" s="1031"/>
      <c r="O69" s="1031"/>
      <c r="P69" s="1031"/>
      <c r="Q69" s="1031"/>
      <c r="R69" s="1031"/>
      <c r="S69" s="1031"/>
      <c r="T69" s="1031"/>
      <c r="U69" s="1031"/>
      <c r="V69" s="1031"/>
      <c r="W69" s="1031"/>
      <c r="X69" s="1031"/>
      <c r="Y69" s="1031"/>
      <c r="Z69" s="1031"/>
      <c r="AA69" s="1031"/>
      <c r="AB69" s="1031"/>
      <c r="AC69" s="1031"/>
      <c r="AD69" s="1031"/>
      <c r="AE69" s="1031"/>
      <c r="AF69" s="1031"/>
      <c r="AG69" s="1031"/>
      <c r="AH69" s="1031"/>
      <c r="AI69" s="1031"/>
      <c r="AJ69" s="1032"/>
      <c r="AK69" s="110"/>
      <c r="AL69" s="202"/>
      <c r="AT69" s="142"/>
    </row>
    <row r="70" spans="1:46" ht="21" customHeight="1">
      <c r="A70" s="156" t="s">
        <v>61</v>
      </c>
      <c r="B70" s="1001" t="s">
        <v>337</v>
      </c>
      <c r="C70" s="1001"/>
      <c r="D70" s="1001"/>
      <c r="E70" s="1001"/>
      <c r="F70" s="1001"/>
      <c r="G70" s="1001"/>
      <c r="H70" s="1001"/>
      <c r="I70" s="1001"/>
      <c r="J70" s="1001"/>
      <c r="K70" s="1001"/>
      <c r="L70" s="199"/>
      <c r="M70" s="204"/>
      <c r="N70" s="204"/>
      <c r="O70" s="204"/>
      <c r="P70" s="204"/>
      <c r="Q70" s="204"/>
      <c r="R70" s="204"/>
      <c r="S70" s="204"/>
      <c r="T70" s="204"/>
      <c r="U70" s="204"/>
      <c r="V70" s="204"/>
      <c r="W70" s="204"/>
      <c r="X70" s="204"/>
      <c r="Y70" s="204"/>
      <c r="Z70" s="204"/>
      <c r="AA70" s="204"/>
      <c r="AB70" s="205"/>
      <c r="AC70" s="205"/>
      <c r="AD70" s="205"/>
      <c r="AE70" s="205"/>
      <c r="AF70" s="205"/>
      <c r="AG70" s="205"/>
      <c r="AH70" s="205"/>
      <c r="AI70" s="205"/>
      <c r="AJ70" s="206"/>
      <c r="AK70" s="110"/>
      <c r="AT70" s="142"/>
    </row>
    <row r="71" spans="1:46" ht="21" customHeight="1" thickBot="1">
      <c r="A71" s="207" t="s">
        <v>490</v>
      </c>
      <c r="B71" s="208" t="s">
        <v>60</v>
      </c>
      <c r="C71" s="208"/>
      <c r="D71" s="826">
        <f>AA4</f>
        <v>2</v>
      </c>
      <c r="E71" s="826"/>
      <c r="F71" s="208" t="s">
        <v>445</v>
      </c>
      <c r="G71" s="208"/>
      <c r="H71" s="208"/>
      <c r="I71" s="208"/>
      <c r="J71" s="208"/>
      <c r="K71" s="208"/>
      <c r="L71" s="197"/>
      <c r="M71" s="208"/>
      <c r="N71" s="208"/>
      <c r="O71" s="209"/>
      <c r="P71" s="209"/>
      <c r="Q71" s="208"/>
      <c r="R71" s="209"/>
      <c r="S71" s="209"/>
      <c r="T71" s="210"/>
      <c r="U71" s="208"/>
      <c r="V71" s="208"/>
      <c r="W71" s="162"/>
      <c r="X71" s="208"/>
      <c r="Y71" s="211"/>
      <c r="Z71" s="212"/>
      <c r="AA71" s="212"/>
      <c r="AB71" s="1036">
        <f>'別紙様式2-3 個表_特定'!O5</f>
        <v>19705728</v>
      </c>
      <c r="AC71" s="1037"/>
      <c r="AD71" s="1037"/>
      <c r="AE71" s="1037"/>
      <c r="AF71" s="1037"/>
      <c r="AG71" s="1037"/>
      <c r="AH71" s="1037"/>
      <c r="AI71" s="817" t="s">
        <v>2</v>
      </c>
      <c r="AJ71" s="813"/>
      <c r="AK71" s="5"/>
      <c r="AT71" s="142"/>
    </row>
    <row r="72" spans="1:46" ht="21" customHeight="1" thickBot="1">
      <c r="A72" s="203" t="s">
        <v>491</v>
      </c>
      <c r="B72" s="161" t="s">
        <v>246</v>
      </c>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3"/>
      <c r="AA72" s="164" t="s">
        <v>519</v>
      </c>
      <c r="AB72" s="818">
        <f>AB73-AB74</f>
        <v>21200000</v>
      </c>
      <c r="AC72" s="819"/>
      <c r="AD72" s="819"/>
      <c r="AE72" s="819"/>
      <c r="AF72" s="819"/>
      <c r="AG72" s="819"/>
      <c r="AH72" s="819"/>
      <c r="AI72" s="817" t="s">
        <v>2</v>
      </c>
      <c r="AJ72" s="813"/>
      <c r="AK72" s="110" t="s">
        <v>289</v>
      </c>
      <c r="AL72" s="165" t="str">
        <f>IFERROR(IF(AND(ISNUMBER(AB72),ISNUMBER(AB71),AB72&gt;AB71),"○","☓"),"")</f>
        <v>○</v>
      </c>
      <c r="AM72" s="166" t="s">
        <v>290</v>
      </c>
      <c r="AN72" s="167"/>
      <c r="AO72" s="167"/>
      <c r="AP72" s="167"/>
      <c r="AQ72" s="167"/>
      <c r="AR72" s="167"/>
      <c r="AS72" s="167"/>
      <c r="AT72" s="168"/>
    </row>
    <row r="73" spans="1:46" ht="21" customHeight="1" thickBot="1">
      <c r="A73" s="169"/>
      <c r="B73" s="213" t="s">
        <v>262</v>
      </c>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1012">
        <v>385400000</v>
      </c>
      <c r="AC73" s="1013"/>
      <c r="AD73" s="1013"/>
      <c r="AE73" s="1013"/>
      <c r="AF73" s="1013"/>
      <c r="AG73" s="1013"/>
      <c r="AH73" s="1014"/>
      <c r="AI73" s="767" t="s">
        <v>2</v>
      </c>
      <c r="AJ73" s="768"/>
      <c r="AK73" s="110"/>
      <c r="AT73" s="142"/>
    </row>
    <row r="74" spans="1:46" ht="21" customHeight="1" thickBot="1">
      <c r="A74" s="207"/>
      <c r="B74" s="1025" t="s">
        <v>425</v>
      </c>
      <c r="C74" s="1026"/>
      <c r="D74" s="1026"/>
      <c r="E74" s="1026"/>
      <c r="F74" s="1026"/>
      <c r="G74" s="1026"/>
      <c r="H74" s="1026"/>
      <c r="I74" s="1026"/>
      <c r="J74" s="1026"/>
      <c r="K74" s="1026"/>
      <c r="L74" s="1026"/>
      <c r="M74" s="1026"/>
      <c r="N74" s="1026"/>
      <c r="O74" s="1026"/>
      <c r="P74" s="1026"/>
      <c r="Q74" s="1026"/>
      <c r="R74" s="1026"/>
      <c r="S74" s="1026"/>
      <c r="T74" s="1026"/>
      <c r="U74" s="1026"/>
      <c r="V74" s="1026"/>
      <c r="W74" s="1026"/>
      <c r="X74" s="1026"/>
      <c r="Y74" s="1026"/>
      <c r="Z74" s="1026"/>
      <c r="AA74" s="1026"/>
      <c r="AB74" s="771">
        <f>$AB$75-AB76-AB77-AB78</f>
        <v>364200000</v>
      </c>
      <c r="AC74" s="772"/>
      <c r="AD74" s="772"/>
      <c r="AE74" s="772"/>
      <c r="AF74" s="772"/>
      <c r="AG74" s="772"/>
      <c r="AH74" s="772"/>
      <c r="AI74" s="773" t="s">
        <v>2</v>
      </c>
      <c r="AJ74" s="774"/>
      <c r="AK74" s="110"/>
      <c r="AL74" s="215"/>
      <c r="AT74" s="142"/>
    </row>
    <row r="75" spans="1:46" ht="21" customHeight="1" thickBot="1">
      <c r="A75" s="207"/>
      <c r="B75" s="216"/>
      <c r="C75" s="217" t="s">
        <v>263</v>
      </c>
      <c r="D75" s="172"/>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012">
        <v>437700000</v>
      </c>
      <c r="AC75" s="1013"/>
      <c r="AD75" s="1013"/>
      <c r="AE75" s="1013"/>
      <c r="AF75" s="1013"/>
      <c r="AG75" s="1013"/>
      <c r="AH75" s="1014"/>
      <c r="AI75" s="776" t="s">
        <v>2</v>
      </c>
      <c r="AJ75" s="777"/>
      <c r="AK75" s="5"/>
      <c r="AT75" s="142"/>
    </row>
    <row r="76" spans="1:46" ht="21" customHeight="1" thickBot="1">
      <c r="A76" s="207"/>
      <c r="B76" s="218"/>
      <c r="C76" s="217" t="s">
        <v>504</v>
      </c>
      <c r="D76" s="174"/>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012">
        <v>54500000</v>
      </c>
      <c r="AC76" s="1013"/>
      <c r="AD76" s="1013"/>
      <c r="AE76" s="1013"/>
      <c r="AF76" s="1013"/>
      <c r="AG76" s="1013"/>
      <c r="AH76" s="1014"/>
      <c r="AI76" s="767" t="s">
        <v>2</v>
      </c>
      <c r="AJ76" s="768"/>
      <c r="AK76" s="5"/>
      <c r="AT76" s="142"/>
    </row>
    <row r="77" spans="1:46" ht="21" customHeight="1" thickBot="1">
      <c r="A77" s="171"/>
      <c r="B77" s="219"/>
      <c r="C77" s="176" t="s">
        <v>520</v>
      </c>
      <c r="D77" s="174"/>
      <c r="E77" s="175"/>
      <c r="F77" s="175"/>
      <c r="G77" s="175"/>
      <c r="H77" s="175"/>
      <c r="I77" s="175"/>
      <c r="J77" s="175"/>
      <c r="K77" s="175"/>
      <c r="L77" s="175"/>
      <c r="M77" s="175"/>
      <c r="N77" s="175"/>
      <c r="O77" s="175"/>
      <c r="P77" s="175"/>
      <c r="Q77" s="175"/>
      <c r="R77" s="175"/>
      <c r="S77" s="175"/>
      <c r="T77" s="175"/>
      <c r="U77" s="176"/>
      <c r="V77" s="177"/>
      <c r="W77" s="177"/>
      <c r="X77" s="177"/>
      <c r="Y77" s="177"/>
      <c r="Z77" s="178"/>
      <c r="AA77" s="178"/>
      <c r="AB77" s="918">
        <v>19000000</v>
      </c>
      <c r="AC77" s="919"/>
      <c r="AD77" s="919"/>
      <c r="AE77" s="919"/>
      <c r="AF77" s="919"/>
      <c r="AG77" s="919"/>
      <c r="AH77" s="920"/>
      <c r="AI77" s="767" t="s">
        <v>2</v>
      </c>
      <c r="AJ77" s="768"/>
      <c r="AK77" s="5"/>
      <c r="AL77" s="215"/>
      <c r="AT77" s="142"/>
    </row>
    <row r="78" spans="1:46" ht="21" customHeight="1" thickBot="1">
      <c r="A78" s="179"/>
      <c r="B78" s="220"/>
      <c r="C78" s="176" t="s">
        <v>441</v>
      </c>
      <c r="D78" s="181"/>
      <c r="E78" s="182"/>
      <c r="F78" s="182"/>
      <c r="G78" s="182"/>
      <c r="H78" s="182"/>
      <c r="I78" s="182"/>
      <c r="J78" s="182"/>
      <c r="K78" s="182"/>
      <c r="L78" s="182"/>
      <c r="M78" s="175"/>
      <c r="N78" s="175"/>
      <c r="O78" s="175"/>
      <c r="P78" s="175"/>
      <c r="Q78" s="175"/>
      <c r="R78" s="175"/>
      <c r="S78" s="175"/>
      <c r="T78" s="175"/>
      <c r="U78" s="176"/>
      <c r="V78" s="177"/>
      <c r="W78" s="177"/>
      <c r="X78" s="177"/>
      <c r="Y78" s="177"/>
      <c r="Z78" s="178"/>
      <c r="AA78" s="178"/>
      <c r="AB78" s="1038"/>
      <c r="AC78" s="1039"/>
      <c r="AD78" s="1039"/>
      <c r="AE78" s="1039"/>
      <c r="AF78" s="1039"/>
      <c r="AG78" s="1039"/>
      <c r="AH78" s="1040"/>
      <c r="AI78" s="1041" t="s">
        <v>219</v>
      </c>
      <c r="AJ78" s="827"/>
      <c r="AK78" s="5"/>
      <c r="AL78" s="215"/>
      <c r="AT78" s="142"/>
    </row>
    <row r="79" spans="1:46" ht="24" customHeight="1" thickBot="1">
      <c r="A79" s="221" t="s">
        <v>64</v>
      </c>
      <c r="B79" s="200" t="s">
        <v>123</v>
      </c>
      <c r="C79" s="200"/>
      <c r="D79" s="200"/>
      <c r="E79" s="200"/>
      <c r="F79" s="200"/>
      <c r="G79" s="200"/>
      <c r="H79" s="200"/>
      <c r="I79" s="200"/>
      <c r="J79" s="200"/>
      <c r="K79" s="200"/>
      <c r="L79" s="222"/>
      <c r="M79" s="222"/>
      <c r="N79" s="200"/>
      <c r="O79" s="200"/>
      <c r="P79" s="223"/>
      <c r="Q79" s="223"/>
      <c r="R79" s="224"/>
      <c r="S79" s="1033" t="s">
        <v>446</v>
      </c>
      <c r="T79" s="1034"/>
      <c r="U79" s="1034"/>
      <c r="V79" s="1034"/>
      <c r="W79" s="1034"/>
      <c r="X79" s="1035"/>
      <c r="Y79" s="1042" t="s">
        <v>447</v>
      </c>
      <c r="Z79" s="1043"/>
      <c r="AA79" s="1043"/>
      <c r="AB79" s="1043"/>
      <c r="AC79" s="1043"/>
      <c r="AD79" s="1044"/>
      <c r="AE79" s="1042" t="s">
        <v>170</v>
      </c>
      <c r="AF79" s="1043"/>
      <c r="AG79" s="1043"/>
      <c r="AH79" s="1043"/>
      <c r="AI79" s="1043"/>
      <c r="AJ79" s="1044"/>
      <c r="AL79" s="225" t="s">
        <v>244</v>
      </c>
      <c r="AT79" s="142"/>
    </row>
    <row r="80" spans="1:46" ht="21.75" customHeight="1" thickBot="1">
      <c r="A80" s="1024"/>
      <c r="B80" s="1027" t="s">
        <v>426</v>
      </c>
      <c r="C80" s="1028"/>
      <c r="D80" s="1028"/>
      <c r="E80" s="1028"/>
      <c r="F80" s="1028"/>
      <c r="G80" s="1028"/>
      <c r="H80" s="1028"/>
      <c r="I80" s="1028"/>
      <c r="J80" s="1028"/>
      <c r="K80" s="1028"/>
      <c r="L80" s="1028"/>
      <c r="M80" s="1028"/>
      <c r="N80" s="1028"/>
      <c r="O80" s="1028"/>
      <c r="P80" s="1028"/>
      <c r="Q80" s="1028"/>
      <c r="R80" s="1029"/>
      <c r="S80" s="1008">
        <v>51000000</v>
      </c>
      <c r="T80" s="1009"/>
      <c r="U80" s="1009"/>
      <c r="V80" s="1009"/>
      <c r="W80" s="1010"/>
      <c r="X80" s="226" t="s">
        <v>2</v>
      </c>
      <c r="Y80" s="1008">
        <v>235000000</v>
      </c>
      <c r="Z80" s="1009"/>
      <c r="AA80" s="1009"/>
      <c r="AB80" s="1009"/>
      <c r="AC80" s="1010"/>
      <c r="AD80" s="227" t="s">
        <v>2</v>
      </c>
      <c r="AE80" s="1008">
        <v>80000000</v>
      </c>
      <c r="AF80" s="1009"/>
      <c r="AG80" s="1009"/>
      <c r="AH80" s="1009"/>
      <c r="AI80" s="1010"/>
      <c r="AJ80" s="228" t="s">
        <v>2</v>
      </c>
      <c r="AL80" s="225" t="s">
        <v>182</v>
      </c>
      <c r="AT80" s="142"/>
    </row>
    <row r="81" spans="1:50" ht="21.75" customHeight="1" thickBot="1">
      <c r="A81" s="1024"/>
      <c r="B81" s="229" t="s">
        <v>427</v>
      </c>
      <c r="C81" s="230"/>
      <c r="D81" s="230"/>
      <c r="E81" s="230"/>
      <c r="F81" s="230"/>
      <c r="G81" s="230"/>
      <c r="H81" s="230"/>
      <c r="I81" s="230"/>
      <c r="J81" s="230"/>
      <c r="K81" s="230"/>
      <c r="L81" s="231"/>
      <c r="M81" s="231"/>
      <c r="N81" s="231"/>
      <c r="O81" s="231"/>
      <c r="P81" s="231"/>
      <c r="Q81" s="231"/>
      <c r="R81" s="232"/>
      <c r="S81" s="929">
        <v>220.8</v>
      </c>
      <c r="T81" s="930"/>
      <c r="U81" s="930"/>
      <c r="V81" s="930"/>
      <c r="W81" s="931"/>
      <c r="X81" s="233" t="s">
        <v>65</v>
      </c>
      <c r="Y81" s="929">
        <v>1135.8</v>
      </c>
      <c r="Z81" s="930"/>
      <c r="AA81" s="930"/>
      <c r="AB81" s="930"/>
      <c r="AC81" s="931"/>
      <c r="AD81" s="234" t="s">
        <v>65</v>
      </c>
      <c r="AE81" s="929">
        <v>420.8</v>
      </c>
      <c r="AF81" s="930"/>
      <c r="AG81" s="930"/>
      <c r="AH81" s="930"/>
      <c r="AI81" s="931"/>
      <c r="AJ81" s="235" t="s">
        <v>65</v>
      </c>
      <c r="AL81" s="225" t="s">
        <v>187</v>
      </c>
      <c r="AT81" s="142"/>
    </row>
    <row r="82" spans="1:50" ht="21.75" customHeight="1" thickBot="1">
      <c r="A82" s="1024"/>
      <c r="B82" s="236" t="s">
        <v>428</v>
      </c>
      <c r="C82" s="237"/>
      <c r="D82" s="237"/>
      <c r="E82" s="237"/>
      <c r="F82" s="237"/>
      <c r="G82" s="237"/>
      <c r="H82" s="237"/>
      <c r="I82" s="237"/>
      <c r="J82" s="237"/>
      <c r="K82" s="237"/>
      <c r="L82" s="238"/>
      <c r="M82" s="238"/>
      <c r="N82" s="238"/>
      <c r="O82" s="238"/>
      <c r="P82" s="238"/>
      <c r="Q82" s="238"/>
      <c r="R82" s="238"/>
      <c r="S82" s="913">
        <v>18.100000000000001</v>
      </c>
      <c r="T82" s="914"/>
      <c r="U82" s="914"/>
      <c r="V82" s="914"/>
      <c r="W82" s="915"/>
      <c r="X82" s="233" t="s">
        <v>65</v>
      </c>
      <c r="Y82" s="913">
        <v>94.6</v>
      </c>
      <c r="Z82" s="914"/>
      <c r="AA82" s="914"/>
      <c r="AB82" s="914"/>
      <c r="AC82" s="915"/>
      <c r="AD82" s="234" t="s">
        <v>65</v>
      </c>
      <c r="AE82" s="913">
        <v>35.4</v>
      </c>
      <c r="AF82" s="914"/>
      <c r="AG82" s="914"/>
      <c r="AH82" s="914"/>
      <c r="AI82" s="915"/>
      <c r="AJ82" s="235" t="s">
        <v>65</v>
      </c>
      <c r="AL82" s="225" t="s">
        <v>243</v>
      </c>
      <c r="AT82" s="142"/>
    </row>
    <row r="83" spans="1:50" ht="21.75" customHeight="1" thickBot="1">
      <c r="A83" s="1024"/>
      <c r="B83" s="236" t="s">
        <v>429</v>
      </c>
      <c r="C83" s="239"/>
      <c r="D83" s="239"/>
      <c r="E83" s="239"/>
      <c r="F83" s="239"/>
      <c r="G83" s="239"/>
      <c r="H83" s="239"/>
      <c r="I83" s="239"/>
      <c r="J83" s="239"/>
      <c r="K83" s="239"/>
      <c r="L83" s="205"/>
      <c r="M83" s="205"/>
      <c r="N83" s="205"/>
      <c r="O83" s="205"/>
      <c r="P83" s="205"/>
      <c r="Q83" s="205"/>
      <c r="R83" s="205"/>
      <c r="S83" s="992">
        <f>ROUND(S80/S81,)</f>
        <v>230978</v>
      </c>
      <c r="T83" s="993"/>
      <c r="U83" s="993"/>
      <c r="V83" s="993"/>
      <c r="W83" s="994"/>
      <c r="X83" s="233" t="s">
        <v>2</v>
      </c>
      <c r="Y83" s="992">
        <f>ROUND(Y80/Y81,)</f>
        <v>206903</v>
      </c>
      <c r="Z83" s="993"/>
      <c r="AA83" s="993"/>
      <c r="AB83" s="993"/>
      <c r="AC83" s="994"/>
      <c r="AD83" s="233" t="s">
        <v>2</v>
      </c>
      <c r="AE83" s="992">
        <f>ROUND(AE80/AE81,)</f>
        <v>190114</v>
      </c>
      <c r="AF83" s="993"/>
      <c r="AG83" s="993"/>
      <c r="AH83" s="993"/>
      <c r="AI83" s="994"/>
      <c r="AJ83" s="235" t="s">
        <v>2</v>
      </c>
      <c r="AL83" s="225" t="s">
        <v>311</v>
      </c>
      <c r="AT83" s="142"/>
    </row>
    <row r="84" spans="1:50" ht="18" customHeight="1">
      <c r="A84" s="1024"/>
      <c r="B84" s="1021" t="s">
        <v>430</v>
      </c>
      <c r="C84" s="1022"/>
      <c r="D84" s="1022"/>
      <c r="E84" s="1022"/>
      <c r="F84" s="1022"/>
      <c r="G84" s="1022"/>
      <c r="H84" s="1022"/>
      <c r="I84" s="1022"/>
      <c r="J84" s="1022"/>
      <c r="K84" s="240"/>
      <c r="L84" s="241" t="s">
        <v>302</v>
      </c>
      <c r="M84" s="242"/>
      <c r="N84" s="242"/>
      <c r="O84" s="242"/>
      <c r="P84" s="242"/>
      <c r="Q84" s="242"/>
      <c r="R84" s="242"/>
      <c r="S84" s="927">
        <f>CEILING(AN85,1)</f>
        <v>90727</v>
      </c>
      <c r="T84" s="928"/>
      <c r="U84" s="928"/>
      <c r="V84" s="928"/>
      <c r="W84" s="928"/>
      <c r="X84" s="243" t="s">
        <v>303</v>
      </c>
      <c r="Y84" s="924"/>
      <c r="Z84" s="925"/>
      <c r="AA84" s="925"/>
      <c r="AB84" s="925"/>
      <c r="AC84" s="925"/>
      <c r="AD84" s="926"/>
      <c r="AE84" s="1018"/>
      <c r="AF84" s="1019"/>
      <c r="AG84" s="1019"/>
      <c r="AH84" s="1019"/>
      <c r="AI84" s="1019"/>
      <c r="AJ84" s="1020"/>
      <c r="AL84" s="244"/>
      <c r="AM84" s="245"/>
      <c r="AN84" s="246" t="s">
        <v>179</v>
      </c>
      <c r="AO84" s="247" t="s">
        <v>180</v>
      </c>
      <c r="AP84" s="246" t="s">
        <v>181</v>
      </c>
      <c r="AQ84" s="247" t="s">
        <v>294</v>
      </c>
      <c r="AR84" s="248" t="s">
        <v>295</v>
      </c>
      <c r="AS84" s="249" t="s">
        <v>296</v>
      </c>
      <c r="AT84" s="250" t="s">
        <v>297</v>
      </c>
      <c r="AU84" s="249"/>
      <c r="AV84" s="249"/>
      <c r="AW84" s="249"/>
      <c r="AX84" s="251"/>
    </row>
    <row r="85" spans="1:50" ht="18" customHeight="1">
      <c r="A85" s="1024"/>
      <c r="B85" s="945"/>
      <c r="C85" s="934"/>
      <c r="D85" s="934"/>
      <c r="E85" s="934"/>
      <c r="F85" s="934"/>
      <c r="G85" s="934"/>
      <c r="H85" s="934"/>
      <c r="I85" s="934"/>
      <c r="J85" s="934"/>
      <c r="K85" s="252"/>
      <c r="L85" s="237"/>
      <c r="M85" s="253" t="s">
        <v>231</v>
      </c>
      <c r="N85" s="916">
        <f>T85</f>
        <v>19705904.400000002</v>
      </c>
      <c r="O85" s="916"/>
      <c r="P85" s="916"/>
      <c r="Q85" s="253" t="s">
        <v>303</v>
      </c>
      <c r="R85" s="254" t="s">
        <v>304</v>
      </c>
      <c r="S85" s="255" t="s">
        <v>231</v>
      </c>
      <c r="T85" s="917">
        <f>S82*S84*12</f>
        <v>19705904.400000002</v>
      </c>
      <c r="U85" s="917"/>
      <c r="V85" s="917"/>
      <c r="W85" s="256" t="s">
        <v>303</v>
      </c>
      <c r="X85" s="257" t="s">
        <v>304</v>
      </c>
      <c r="Y85" s="924"/>
      <c r="Z85" s="925"/>
      <c r="AA85" s="925"/>
      <c r="AB85" s="925"/>
      <c r="AC85" s="925"/>
      <c r="AD85" s="926"/>
      <c r="AE85" s="1018"/>
      <c r="AF85" s="1019"/>
      <c r="AG85" s="1019"/>
      <c r="AH85" s="1019"/>
      <c r="AI85" s="1019"/>
      <c r="AJ85" s="1020"/>
      <c r="AL85" s="258" t="s">
        <v>184</v>
      </c>
      <c r="AM85" s="258" t="s">
        <v>177</v>
      </c>
      <c r="AN85" s="259">
        <f>AB71/(S82*12)</f>
        <v>90726.187845303866</v>
      </c>
      <c r="AO85" s="260"/>
      <c r="AP85" s="259"/>
      <c r="AQ85" s="249"/>
      <c r="AR85" s="261"/>
      <c r="AS85" s="249"/>
      <c r="AT85" s="262" t="s">
        <v>298</v>
      </c>
      <c r="AU85" s="249"/>
      <c r="AV85" s="249"/>
      <c r="AW85" s="249"/>
      <c r="AX85" s="251"/>
    </row>
    <row r="86" spans="1:50" ht="18" customHeight="1" thickBot="1">
      <c r="A86" s="1024"/>
      <c r="B86" s="945"/>
      <c r="C86" s="934"/>
      <c r="D86" s="934"/>
      <c r="E86" s="934"/>
      <c r="F86" s="934"/>
      <c r="G86" s="934"/>
      <c r="H86" s="934"/>
      <c r="I86" s="934"/>
      <c r="J86" s="934"/>
      <c r="K86" s="240"/>
      <c r="L86" s="241" t="s">
        <v>305</v>
      </c>
      <c r="M86" s="242"/>
      <c r="N86" s="242"/>
      <c r="O86" s="242"/>
      <c r="P86" s="242"/>
      <c r="Q86" s="242"/>
      <c r="R86" s="242"/>
      <c r="S86" s="1006">
        <f>IF((CEILING(AN88,1)-AN88)-2*(CEILING(AO88,1)-AO88)&gt;=0,CEILING(AN88,1),CEILING(AN88+AS89/S82/12,1))</f>
        <v>25110</v>
      </c>
      <c r="T86" s="1007"/>
      <c r="U86" s="1007"/>
      <c r="V86" s="1007"/>
      <c r="W86" s="1007"/>
      <c r="X86" s="263" t="s">
        <v>303</v>
      </c>
      <c r="Y86" s="1006">
        <f>IF((CEILING(AN88,1)-AN88)-2*(CEILING(AO88,1)-AO88)&gt;=0,CEILING(AO88,1),FLOOR(AO88,1))</f>
        <v>12555</v>
      </c>
      <c r="Z86" s="1007"/>
      <c r="AA86" s="1007"/>
      <c r="AB86" s="1007"/>
      <c r="AC86" s="1007"/>
      <c r="AD86" s="263" t="s">
        <v>303</v>
      </c>
      <c r="AE86" s="995"/>
      <c r="AF86" s="996"/>
      <c r="AG86" s="996"/>
      <c r="AH86" s="996"/>
      <c r="AI86" s="996"/>
      <c r="AJ86" s="997"/>
      <c r="AL86" s="264"/>
      <c r="AM86" s="265" t="s">
        <v>178</v>
      </c>
      <c r="AN86" s="266">
        <f>AB71</f>
        <v>19705728</v>
      </c>
      <c r="AO86" s="267"/>
      <c r="AP86" s="266"/>
      <c r="AQ86" s="268">
        <f>SUM(AN86:AP86)</f>
        <v>19705728</v>
      </c>
      <c r="AR86" s="269">
        <f>AQ86-S82*S84*12</f>
        <v>-176.40000000223517</v>
      </c>
      <c r="AS86" s="270" t="s">
        <v>269</v>
      </c>
      <c r="AT86" s="271"/>
      <c r="AU86" s="272"/>
      <c r="AV86" s="272"/>
      <c r="AW86" s="272"/>
      <c r="AX86" s="273"/>
    </row>
    <row r="87" spans="1:50" ht="18" customHeight="1" thickBot="1">
      <c r="A87" s="1024"/>
      <c r="B87" s="945"/>
      <c r="C87" s="934"/>
      <c r="D87" s="934"/>
      <c r="E87" s="934"/>
      <c r="F87" s="934"/>
      <c r="G87" s="934"/>
      <c r="H87" s="934"/>
      <c r="I87" s="934"/>
      <c r="J87" s="934"/>
      <c r="K87" s="252"/>
      <c r="L87" s="237"/>
      <c r="M87" s="253" t="s">
        <v>231</v>
      </c>
      <c r="N87" s="916">
        <f>SUM(T87,Z87)</f>
        <v>19706328</v>
      </c>
      <c r="O87" s="916"/>
      <c r="P87" s="916"/>
      <c r="Q87" s="253" t="s">
        <v>303</v>
      </c>
      <c r="R87" s="254" t="s">
        <v>304</v>
      </c>
      <c r="S87" s="274" t="s">
        <v>231</v>
      </c>
      <c r="T87" s="916">
        <f>S82*S86*12</f>
        <v>5453892.0000000009</v>
      </c>
      <c r="U87" s="916"/>
      <c r="V87" s="916"/>
      <c r="W87" s="253" t="s">
        <v>303</v>
      </c>
      <c r="X87" s="275" t="s">
        <v>304</v>
      </c>
      <c r="Y87" s="274" t="s">
        <v>231</v>
      </c>
      <c r="Z87" s="916">
        <f>Y82*Y86*12</f>
        <v>14252436</v>
      </c>
      <c r="AA87" s="916"/>
      <c r="AB87" s="916"/>
      <c r="AC87" s="253" t="s">
        <v>303</v>
      </c>
      <c r="AD87" s="275" t="s">
        <v>304</v>
      </c>
      <c r="AE87" s="998"/>
      <c r="AF87" s="999"/>
      <c r="AG87" s="999"/>
      <c r="AH87" s="999"/>
      <c r="AI87" s="999"/>
      <c r="AJ87" s="1000"/>
      <c r="AL87" s="258" t="s">
        <v>185</v>
      </c>
      <c r="AM87" s="276" t="s">
        <v>183</v>
      </c>
      <c r="AN87" s="277">
        <v>2</v>
      </c>
      <c r="AO87" s="278">
        <v>1</v>
      </c>
      <c r="AP87" s="279"/>
      <c r="AQ87" s="249"/>
      <c r="AR87" s="261"/>
      <c r="AS87" s="249"/>
      <c r="AT87" s="262" t="s">
        <v>299</v>
      </c>
      <c r="AU87" s="280">
        <f>AN87/AO87</f>
        <v>2</v>
      </c>
      <c r="AV87" s="281" t="str">
        <f>IF(AU87&lt;2,"  2以上となるよう配分比率を設定してください。","  2以上であることを確認してください")</f>
        <v xml:space="preserve">  2以上であることを確認してください</v>
      </c>
      <c r="AW87" s="281"/>
      <c r="AX87" s="282"/>
    </row>
    <row r="88" spans="1:50" ht="18" customHeight="1">
      <c r="A88" s="1024"/>
      <c r="B88" s="945"/>
      <c r="C88" s="934"/>
      <c r="D88" s="934"/>
      <c r="E88" s="934"/>
      <c r="F88" s="934"/>
      <c r="G88" s="934"/>
      <c r="H88" s="934"/>
      <c r="I88" s="934"/>
      <c r="J88" s="934"/>
      <c r="K88" s="283"/>
      <c r="L88" s="241" t="s">
        <v>306</v>
      </c>
      <c r="M88" s="242"/>
      <c r="N88" s="242"/>
      <c r="O88" s="242"/>
      <c r="P88" s="242"/>
      <c r="Q88" s="242"/>
      <c r="R88" s="242"/>
      <c r="S88" s="927">
        <f>IF((CEILING(AN91,1)-AN91)-2*(CEILING(AO91,1)-AO91)&gt;=0,CEILING(AN91,1),CEILING(AN91+(AS91+AS92)/S82/12,1))</f>
        <v>22118</v>
      </c>
      <c r="T88" s="928"/>
      <c r="U88" s="928"/>
      <c r="V88" s="928"/>
      <c r="W88" s="928"/>
      <c r="X88" s="243" t="s">
        <v>303</v>
      </c>
      <c r="Y88" s="927">
        <f>IF((CEILING(AN91,1)-AN91)-2*(CEILING(AO91,1)-AO91)&gt;=0,CEILING(AO91,1),FLOOR(AO91,1))</f>
        <v>11058</v>
      </c>
      <c r="Z88" s="928"/>
      <c r="AA88" s="928"/>
      <c r="AB88" s="928"/>
      <c r="AC88" s="928"/>
      <c r="AD88" s="243" t="s">
        <v>303</v>
      </c>
      <c r="AE88" s="928">
        <f>IF(Y88-2*(CEILING(AP91,1))&gt;=0,CEILING(AP91,1),FLOOR(AP91,1))</f>
        <v>5529</v>
      </c>
      <c r="AF88" s="928"/>
      <c r="AG88" s="928"/>
      <c r="AH88" s="928"/>
      <c r="AI88" s="928"/>
      <c r="AJ88" s="284" t="s">
        <v>303</v>
      </c>
      <c r="AL88" s="285"/>
      <c r="AM88" s="286" t="s">
        <v>177</v>
      </c>
      <c r="AN88" s="287">
        <f>AB71/((S82+Y82/AU87)*12)</f>
        <v>25109.235474006113</v>
      </c>
      <c r="AO88" s="288">
        <f>AB71/((S82*AU87+Y82)*12)</f>
        <v>12554.617737003056</v>
      </c>
      <c r="AP88" s="287"/>
      <c r="AQ88" s="289"/>
      <c r="AR88" s="290"/>
      <c r="AS88" s="289"/>
      <c r="AT88" s="291"/>
      <c r="AU88" s="292"/>
      <c r="AV88" s="289"/>
      <c r="AW88" s="289"/>
      <c r="AX88" s="293"/>
    </row>
    <row r="89" spans="1:50" ht="18" customHeight="1" thickBot="1">
      <c r="A89" s="294"/>
      <c r="B89" s="945"/>
      <c r="C89" s="934"/>
      <c r="D89" s="934"/>
      <c r="E89" s="934"/>
      <c r="F89" s="934"/>
      <c r="G89" s="934"/>
      <c r="H89" s="934"/>
      <c r="I89" s="934"/>
      <c r="J89" s="934"/>
      <c r="K89" s="252"/>
      <c r="L89" s="239"/>
      <c r="M89" s="256" t="s">
        <v>231</v>
      </c>
      <c r="N89" s="917">
        <f>SUM(T89,Z89,AF89)</f>
        <v>19705790.399999999</v>
      </c>
      <c r="O89" s="917"/>
      <c r="P89" s="917"/>
      <c r="Q89" s="256" t="s">
        <v>303</v>
      </c>
      <c r="R89" s="295" t="s">
        <v>304</v>
      </c>
      <c r="S89" s="255" t="s">
        <v>231</v>
      </c>
      <c r="T89" s="917">
        <f>S82*S88*12</f>
        <v>4804029.6000000006</v>
      </c>
      <c r="U89" s="917"/>
      <c r="V89" s="917"/>
      <c r="W89" s="256" t="s">
        <v>303</v>
      </c>
      <c r="X89" s="275" t="s">
        <v>304</v>
      </c>
      <c r="Y89" s="255" t="s">
        <v>231</v>
      </c>
      <c r="Z89" s="917">
        <f>Y82*Y88*12</f>
        <v>12553041.6</v>
      </c>
      <c r="AA89" s="917"/>
      <c r="AB89" s="917"/>
      <c r="AC89" s="256" t="s">
        <v>303</v>
      </c>
      <c r="AD89" s="275" t="s">
        <v>304</v>
      </c>
      <c r="AE89" s="256" t="s">
        <v>231</v>
      </c>
      <c r="AF89" s="917">
        <f>AE82*AE88*12</f>
        <v>2348719.2000000002</v>
      </c>
      <c r="AG89" s="917"/>
      <c r="AH89" s="917"/>
      <c r="AI89" s="256" t="s">
        <v>303</v>
      </c>
      <c r="AJ89" s="296" t="s">
        <v>304</v>
      </c>
      <c r="AL89" s="264"/>
      <c r="AM89" s="264" t="s">
        <v>178</v>
      </c>
      <c r="AN89" s="297">
        <f>AB71/(1+Y82/S82/AU87)</f>
        <v>5453725.9449541289</v>
      </c>
      <c r="AO89" s="298">
        <f>AB71/(S82/Y82*AU87+1)</f>
        <v>14252002.055045871</v>
      </c>
      <c r="AP89" s="297"/>
      <c r="AQ89" s="268">
        <f>SUM(AN89:AP89)</f>
        <v>19705728</v>
      </c>
      <c r="AR89" s="269">
        <f>AQ89-S82*S86*12-Y82*Y86*12</f>
        <v>-600</v>
      </c>
      <c r="AS89" s="272">
        <f>IF((CEILING(AN88,1)-AN88)-2*(CEILING(AO88,1)-AO88)&gt;=0,0,(AO88-FLOOR(AO88,1))*Y82*12)</f>
        <v>0</v>
      </c>
      <c r="AT89" s="271"/>
      <c r="AU89" s="299"/>
      <c r="AV89" s="272"/>
      <c r="AW89" s="272"/>
      <c r="AX89" s="273"/>
    </row>
    <row r="90" spans="1:50" ht="18" customHeight="1" thickBot="1">
      <c r="A90" s="294"/>
      <c r="B90" s="945"/>
      <c r="C90" s="934"/>
      <c r="D90" s="934"/>
      <c r="E90" s="934"/>
      <c r="F90" s="934"/>
      <c r="G90" s="934"/>
      <c r="H90" s="934"/>
      <c r="I90" s="934"/>
      <c r="J90" s="934"/>
      <c r="K90" s="283"/>
      <c r="L90" s="241" t="s">
        <v>307</v>
      </c>
      <c r="M90" s="242"/>
      <c r="N90" s="242"/>
      <c r="O90" s="242"/>
      <c r="P90" s="242"/>
      <c r="Q90" s="242"/>
      <c r="R90" s="242"/>
      <c r="S90" s="921"/>
      <c r="T90" s="922"/>
      <c r="U90" s="922"/>
      <c r="V90" s="922"/>
      <c r="W90" s="923"/>
      <c r="X90" s="239" t="s">
        <v>303</v>
      </c>
      <c r="Y90" s="921"/>
      <c r="Z90" s="922"/>
      <c r="AA90" s="922"/>
      <c r="AB90" s="922"/>
      <c r="AC90" s="923"/>
      <c r="AD90" s="300" t="s">
        <v>303</v>
      </c>
      <c r="AE90" s="921"/>
      <c r="AF90" s="922"/>
      <c r="AG90" s="922"/>
      <c r="AH90" s="922"/>
      <c r="AI90" s="923"/>
      <c r="AJ90" s="15" t="s">
        <v>303</v>
      </c>
      <c r="AL90" s="258" t="s">
        <v>186</v>
      </c>
      <c r="AM90" s="291" t="s">
        <v>183</v>
      </c>
      <c r="AN90" s="277">
        <v>2</v>
      </c>
      <c r="AO90" s="301">
        <v>1</v>
      </c>
      <c r="AP90" s="302">
        <v>0.5</v>
      </c>
      <c r="AQ90" s="289"/>
      <c r="AR90" s="290"/>
      <c r="AS90" s="289"/>
      <c r="AT90" s="291" t="s">
        <v>299</v>
      </c>
      <c r="AU90" s="292">
        <f>AN90/AO90</f>
        <v>2</v>
      </c>
      <c r="AV90" s="303" t="str">
        <f t="shared" ref="AV90:AV91" si="0">IF(AU90&lt;2,"  2以上となるよう配分比率を設定してください。","  2以上であることを確認してください")</f>
        <v xml:space="preserve">  2以上であることを確認してください</v>
      </c>
      <c r="AW90" s="303"/>
      <c r="AX90" s="304"/>
    </row>
    <row r="91" spans="1:50" ht="18" customHeight="1" thickBot="1">
      <c r="A91" s="294"/>
      <c r="B91" s="946"/>
      <c r="C91" s="947"/>
      <c r="D91" s="947"/>
      <c r="E91" s="947"/>
      <c r="F91" s="947"/>
      <c r="G91" s="947"/>
      <c r="H91" s="947"/>
      <c r="I91" s="934"/>
      <c r="J91" s="934"/>
      <c r="K91" s="305"/>
      <c r="L91" s="239"/>
      <c r="M91" s="306" t="s">
        <v>231</v>
      </c>
      <c r="N91" s="1005">
        <f>SUM(T91,Z91,AF91)</f>
        <v>0</v>
      </c>
      <c r="O91" s="1005"/>
      <c r="P91" s="1005"/>
      <c r="Q91" s="306" t="s">
        <v>303</v>
      </c>
      <c r="R91" s="307" t="s">
        <v>304</v>
      </c>
      <c r="S91" s="308" t="s">
        <v>231</v>
      </c>
      <c r="T91" s="1005">
        <f>S82*S90*12</f>
        <v>0</v>
      </c>
      <c r="U91" s="1005"/>
      <c r="V91" s="1005"/>
      <c r="W91" s="306" t="s">
        <v>303</v>
      </c>
      <c r="X91" s="309" t="s">
        <v>304</v>
      </c>
      <c r="Y91" s="306" t="s">
        <v>231</v>
      </c>
      <c r="Z91" s="1005">
        <f>Y82*Y90*12</f>
        <v>0</v>
      </c>
      <c r="AA91" s="1005"/>
      <c r="AB91" s="1005"/>
      <c r="AC91" s="306" t="s">
        <v>303</v>
      </c>
      <c r="AD91" s="309" t="s">
        <v>304</v>
      </c>
      <c r="AE91" s="306" t="s">
        <v>231</v>
      </c>
      <c r="AF91" s="1005">
        <f>AE82*AE90*12</f>
        <v>0</v>
      </c>
      <c r="AG91" s="1005"/>
      <c r="AH91" s="1005"/>
      <c r="AI91" s="306" t="s">
        <v>303</v>
      </c>
      <c r="AJ91" s="310" t="s">
        <v>304</v>
      </c>
      <c r="AL91" s="311"/>
      <c r="AM91" s="312" t="s">
        <v>177</v>
      </c>
      <c r="AN91" s="287">
        <f>AB71/((S82+Y82/AU90+AE82/AU92)*12)</f>
        <v>22116.417508417508</v>
      </c>
      <c r="AO91" s="288">
        <f>AB71/((S82*AU90+Y82+AE82/AU91)*12)</f>
        <v>11058.208754208754</v>
      </c>
      <c r="AP91" s="287">
        <f>AB71/((S82*AU92+Y82*AU91+AE82)*12)</f>
        <v>5529.1043771043769</v>
      </c>
      <c r="AQ91" s="289"/>
      <c r="AR91" s="290"/>
      <c r="AS91" s="313">
        <f>IF((CEILING(AN91,1)-AN91)-2*(CEILING(AO91,1)-AO91)&gt;=0,0,(AO91-FLOOR(AO91,1))*Y82*12)</f>
        <v>236.97777777733279</v>
      </c>
      <c r="AT91" s="291" t="s">
        <v>300</v>
      </c>
      <c r="AU91" s="292">
        <f>AO90/AP90</f>
        <v>2</v>
      </c>
      <c r="AV91" s="303" t="str">
        <f t="shared" si="0"/>
        <v xml:space="preserve">  2以上であることを確認してください</v>
      </c>
      <c r="AW91" s="303"/>
      <c r="AX91" s="304"/>
    </row>
    <row r="92" spans="1:50" s="117" customFormat="1" ht="18" customHeight="1" thickBot="1">
      <c r="A92" s="314"/>
      <c r="B92" s="315" t="s">
        <v>338</v>
      </c>
      <c r="C92" s="200"/>
      <c r="D92" s="200"/>
      <c r="E92" s="200"/>
      <c r="F92" s="200"/>
      <c r="G92" s="200"/>
      <c r="H92" s="200"/>
      <c r="I92" s="200"/>
      <c r="J92" s="200"/>
      <c r="K92" s="316"/>
      <c r="L92" s="316"/>
      <c r="M92" s="200"/>
      <c r="N92" s="200"/>
      <c r="O92" s="200"/>
      <c r="P92" s="200"/>
      <c r="Q92" s="200"/>
      <c r="R92" s="200"/>
      <c r="S92" s="200"/>
      <c r="T92" s="200"/>
      <c r="U92" s="200"/>
      <c r="V92" s="200"/>
      <c r="W92" s="317"/>
      <c r="X92" s="1002">
        <v>7</v>
      </c>
      <c r="Y92" s="1003"/>
      <c r="Z92" s="318" t="s">
        <v>105</v>
      </c>
      <c r="AA92" s="319"/>
      <c r="AB92" s="319"/>
      <c r="AC92" s="1004"/>
      <c r="AD92" s="1004"/>
      <c r="AE92" s="318"/>
      <c r="AF92" s="318"/>
      <c r="AG92" s="318"/>
      <c r="AH92" s="320"/>
      <c r="AI92" s="321"/>
      <c r="AJ92" s="322"/>
      <c r="AL92" s="323"/>
      <c r="AM92" s="264" t="s">
        <v>178</v>
      </c>
      <c r="AN92" s="324">
        <f>AB71/(1+Y82/S82/AU90+AE82/S82/AU92)</f>
        <v>4803685.8828282841</v>
      </c>
      <c r="AO92" s="268">
        <f>AB71/(S82/Y82*AU90+1+AE82/Y82/AU91)</f>
        <v>12553278.577777777</v>
      </c>
      <c r="AP92" s="324">
        <f>AB71/(S82/AE82*AU92+Y82/AE82*AU91+1)</f>
        <v>2348763.5393939395</v>
      </c>
      <c r="AQ92" s="268">
        <f>SUM(AN92:AP92)</f>
        <v>19705728</v>
      </c>
      <c r="AR92" s="269">
        <f>AQ92-S82*S88*12-Y82*Y88*12-AE82*AE88*12</f>
        <v>-62.400000001303852</v>
      </c>
      <c r="AS92" s="325">
        <f>IF(Y88-2*(CEILING(AP91,1))&gt;=0,0,(AP91-FLOOR(AP91,1))*AE82*12)</f>
        <v>44.339393939310682</v>
      </c>
      <c r="AT92" s="271" t="s">
        <v>301</v>
      </c>
      <c r="AU92" s="272">
        <f>AN90/AP90</f>
        <v>4</v>
      </c>
      <c r="AV92" s="272"/>
      <c r="AW92" s="272"/>
      <c r="AX92" s="273"/>
    </row>
    <row r="93" spans="1:50" s="117" customFormat="1" ht="18" customHeight="1">
      <c r="A93" s="326"/>
      <c r="B93" s="327"/>
      <c r="C93" s="328" t="s">
        <v>521</v>
      </c>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30"/>
      <c r="AL93" s="331"/>
      <c r="AM93" s="143"/>
      <c r="AN93" s="332"/>
      <c r="AO93" s="332"/>
      <c r="AP93" s="332"/>
      <c r="AQ93" s="332"/>
      <c r="AR93" s="333"/>
      <c r="AT93" s="122"/>
    </row>
    <row r="94" spans="1:50" s="117" customFormat="1" ht="18" customHeight="1">
      <c r="A94" s="326"/>
      <c r="B94" s="327"/>
      <c r="C94" s="334"/>
      <c r="D94" s="328" t="s">
        <v>291</v>
      </c>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212"/>
      <c r="AJ94" s="330"/>
      <c r="AL94" s="331"/>
      <c r="AM94" s="143"/>
      <c r="AN94" s="332"/>
      <c r="AO94" s="332"/>
      <c r="AP94" s="332"/>
      <c r="AQ94" s="332"/>
      <c r="AR94" s="333"/>
      <c r="AT94" s="122"/>
    </row>
    <row r="95" spans="1:50" s="117" customFormat="1" ht="18" customHeight="1">
      <c r="A95" s="326"/>
      <c r="B95" s="327"/>
      <c r="C95" s="336"/>
      <c r="D95" s="328" t="s">
        <v>292</v>
      </c>
      <c r="E95" s="337"/>
      <c r="F95" s="337"/>
      <c r="G95" s="337"/>
      <c r="H95" s="337"/>
      <c r="I95" s="337"/>
      <c r="J95" s="337"/>
      <c r="K95" s="337"/>
      <c r="L95" s="337"/>
      <c r="M95" s="337"/>
      <c r="N95" s="337"/>
      <c r="O95" s="337"/>
      <c r="P95" s="337"/>
      <c r="Q95" s="337"/>
      <c r="R95" s="337"/>
      <c r="S95" s="337"/>
      <c r="T95" s="335"/>
      <c r="U95" s="335"/>
      <c r="V95" s="335"/>
      <c r="W95" s="335"/>
      <c r="X95" s="335"/>
      <c r="Y95" s="335"/>
      <c r="Z95" s="335"/>
      <c r="AA95" s="335"/>
      <c r="AB95" s="335"/>
      <c r="AC95" s="335"/>
      <c r="AD95" s="335"/>
      <c r="AE95" s="335"/>
      <c r="AF95" s="335"/>
      <c r="AG95" s="335"/>
      <c r="AH95" s="335"/>
      <c r="AI95" s="212"/>
      <c r="AJ95" s="330"/>
      <c r="AL95" s="331"/>
      <c r="AM95" s="143"/>
      <c r="AN95" s="332"/>
      <c r="AO95" s="332"/>
      <c r="AP95" s="332"/>
      <c r="AQ95" s="332"/>
      <c r="AR95" s="333"/>
      <c r="AT95" s="122"/>
    </row>
    <row r="96" spans="1:50" s="117" customFormat="1" ht="27" customHeight="1">
      <c r="A96" s="326"/>
      <c r="B96" s="327"/>
      <c r="C96" s="336"/>
      <c r="D96" s="968" t="s">
        <v>339</v>
      </c>
      <c r="E96" s="968"/>
      <c r="F96" s="968"/>
      <c r="G96" s="968"/>
      <c r="H96" s="968"/>
      <c r="I96" s="968"/>
      <c r="J96" s="968"/>
      <c r="K96" s="968"/>
      <c r="L96" s="968"/>
      <c r="M96" s="968"/>
      <c r="N96" s="968"/>
      <c r="O96" s="968"/>
      <c r="P96" s="968"/>
      <c r="Q96" s="968"/>
      <c r="R96" s="968"/>
      <c r="S96" s="968"/>
      <c r="T96" s="968"/>
      <c r="U96" s="968"/>
      <c r="V96" s="968"/>
      <c r="W96" s="968"/>
      <c r="X96" s="968"/>
      <c r="Y96" s="968"/>
      <c r="Z96" s="968"/>
      <c r="AA96" s="968"/>
      <c r="AB96" s="968"/>
      <c r="AC96" s="968"/>
      <c r="AD96" s="968"/>
      <c r="AE96" s="968"/>
      <c r="AF96" s="968"/>
      <c r="AG96" s="968"/>
      <c r="AH96" s="968"/>
      <c r="AI96" s="968"/>
      <c r="AJ96" s="330"/>
      <c r="AL96" s="331"/>
      <c r="AM96" s="143"/>
      <c r="AN96" s="332"/>
      <c r="AO96" s="332"/>
      <c r="AP96" s="332"/>
      <c r="AQ96" s="332"/>
      <c r="AR96" s="333"/>
      <c r="AT96" s="122"/>
    </row>
    <row r="97" spans="1:46" s="117" customFormat="1" ht="18" customHeight="1" thickBot="1">
      <c r="A97" s="338"/>
      <c r="B97" s="339"/>
      <c r="C97" s="340"/>
      <c r="D97" s="341" t="s">
        <v>91</v>
      </c>
      <c r="E97" s="342"/>
      <c r="F97" s="969"/>
      <c r="G97" s="969"/>
      <c r="H97" s="969"/>
      <c r="I97" s="969"/>
      <c r="J97" s="969"/>
      <c r="K97" s="969"/>
      <c r="L97" s="969"/>
      <c r="M97" s="969"/>
      <c r="N97" s="969"/>
      <c r="O97" s="969"/>
      <c r="P97" s="969"/>
      <c r="Q97" s="969"/>
      <c r="R97" s="969"/>
      <c r="S97" s="969"/>
      <c r="T97" s="969"/>
      <c r="U97" s="969"/>
      <c r="V97" s="969"/>
      <c r="W97" s="969"/>
      <c r="X97" s="969"/>
      <c r="Y97" s="969"/>
      <c r="Z97" s="969"/>
      <c r="AA97" s="969"/>
      <c r="AB97" s="969"/>
      <c r="AC97" s="969"/>
      <c r="AD97" s="969"/>
      <c r="AE97" s="969"/>
      <c r="AF97" s="969"/>
      <c r="AG97" s="969"/>
      <c r="AH97" s="969"/>
      <c r="AI97" s="969"/>
      <c r="AJ97" s="343" t="s">
        <v>293</v>
      </c>
      <c r="AL97" s="331"/>
      <c r="AM97" s="143"/>
      <c r="AN97" s="332"/>
      <c r="AO97" s="332"/>
      <c r="AP97" s="332"/>
      <c r="AQ97" s="332"/>
      <c r="AR97" s="333"/>
      <c r="AT97" s="122"/>
    </row>
    <row r="98" spans="1:46" s="117" customFormat="1" ht="18" customHeight="1" thickBot="1">
      <c r="A98" s="119" t="s">
        <v>492</v>
      </c>
      <c r="B98" s="344" t="s">
        <v>431</v>
      </c>
      <c r="C98" s="345"/>
      <c r="D98" s="345"/>
      <c r="E98" s="345"/>
      <c r="F98" s="345"/>
      <c r="G98" s="345"/>
      <c r="H98" s="344"/>
      <c r="I98" s="344"/>
      <c r="J98" s="344"/>
      <c r="K98" s="344"/>
      <c r="L98" s="346"/>
      <c r="M98" s="183"/>
      <c r="N98" s="347" t="s">
        <v>218</v>
      </c>
      <c r="O98" s="184"/>
      <c r="P98" s="985">
        <v>2</v>
      </c>
      <c r="Q98" s="985"/>
      <c r="R98" s="184" t="s">
        <v>11</v>
      </c>
      <c r="S98" s="985">
        <v>4</v>
      </c>
      <c r="T98" s="985"/>
      <c r="U98" s="184" t="s">
        <v>12</v>
      </c>
      <c r="V98" s="757" t="s">
        <v>13</v>
      </c>
      <c r="W98" s="757"/>
      <c r="X98" s="184" t="s">
        <v>60</v>
      </c>
      <c r="Y98" s="184"/>
      <c r="Z98" s="985">
        <v>3</v>
      </c>
      <c r="AA98" s="985"/>
      <c r="AB98" s="184" t="s">
        <v>11</v>
      </c>
      <c r="AC98" s="985">
        <v>3</v>
      </c>
      <c r="AD98" s="985"/>
      <c r="AE98" s="184" t="s">
        <v>12</v>
      </c>
      <c r="AF98" s="184" t="s">
        <v>216</v>
      </c>
      <c r="AG98" s="562">
        <f>IF(P98&gt;=1,(Z98*12+AC98)-(P98*12+S98)+1,"")</f>
        <v>12</v>
      </c>
      <c r="AH98" s="757" t="s">
        <v>217</v>
      </c>
      <c r="AI98" s="757"/>
      <c r="AJ98" s="185" t="s">
        <v>94</v>
      </c>
    </row>
    <row r="99" spans="1:46" s="117" customFormat="1" ht="6" customHeight="1">
      <c r="A99" s="348"/>
      <c r="B99" s="349"/>
      <c r="C99" s="349"/>
      <c r="D99" s="349"/>
      <c r="E99" s="349"/>
      <c r="F99" s="349"/>
      <c r="G99" s="349"/>
      <c r="H99" s="349"/>
      <c r="I99" s="349"/>
      <c r="J99" s="349"/>
      <c r="K99" s="349"/>
      <c r="L99" s="349"/>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2"/>
    </row>
    <row r="100" spans="1:46" s="117" customFormat="1" ht="13.5" customHeight="1">
      <c r="A100" s="190" t="s">
        <v>125</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2"/>
    </row>
    <row r="101" spans="1:46" s="117" customFormat="1" ht="24" customHeight="1">
      <c r="A101" s="350" t="s">
        <v>126</v>
      </c>
      <c r="B101" s="932" t="s">
        <v>522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932"/>
      <c r="AF101" s="932"/>
      <c r="AG101" s="932"/>
      <c r="AH101" s="932"/>
      <c r="AI101" s="932"/>
      <c r="AJ101" s="932"/>
    </row>
    <row r="102" spans="1:46" s="117" customFormat="1" ht="24" customHeight="1">
      <c r="A102" s="350" t="s">
        <v>126</v>
      </c>
      <c r="B102" s="932" t="s">
        <v>493</v>
      </c>
      <c r="C102" s="932"/>
      <c r="D102" s="932"/>
      <c r="E102" s="932"/>
      <c r="F102" s="932"/>
      <c r="G102" s="932"/>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932"/>
    </row>
    <row r="103" spans="1:46" s="117" customFormat="1" ht="27" customHeight="1">
      <c r="A103" s="351" t="s">
        <v>126</v>
      </c>
      <c r="B103" s="746" t="s">
        <v>523</v>
      </c>
      <c r="C103" s="746"/>
      <c r="D103" s="746"/>
      <c r="E103" s="746"/>
      <c r="F103" s="746"/>
      <c r="G103" s="746"/>
      <c r="H103" s="746"/>
      <c r="I103" s="746"/>
      <c r="J103" s="746"/>
      <c r="K103" s="746"/>
      <c r="L103" s="746"/>
      <c r="M103" s="746"/>
      <c r="N103" s="746"/>
      <c r="O103" s="746"/>
      <c r="P103" s="746"/>
      <c r="Q103" s="746"/>
      <c r="R103" s="746"/>
      <c r="S103" s="746"/>
      <c r="T103" s="746"/>
      <c r="U103" s="746"/>
      <c r="V103" s="746"/>
      <c r="W103" s="746"/>
      <c r="X103" s="746"/>
      <c r="Y103" s="746"/>
      <c r="Z103" s="746"/>
      <c r="AA103" s="746"/>
      <c r="AB103" s="746"/>
      <c r="AC103" s="746"/>
      <c r="AD103" s="746"/>
      <c r="AE103" s="746"/>
      <c r="AF103" s="746"/>
      <c r="AG103" s="746"/>
      <c r="AH103" s="746"/>
      <c r="AI103" s="746"/>
      <c r="AJ103" s="746"/>
    </row>
    <row r="104" spans="1:46" s="117" customFormat="1" ht="40.15" customHeight="1">
      <c r="A104" s="193" t="s">
        <v>126</v>
      </c>
      <c r="B104" s="748" t="s">
        <v>524</v>
      </c>
      <c r="C104" s="748"/>
      <c r="D104" s="748"/>
      <c r="E104" s="748"/>
      <c r="F104" s="748"/>
      <c r="G104" s="748"/>
      <c r="H104" s="748"/>
      <c r="I104" s="748"/>
      <c r="J104" s="748"/>
      <c r="K104" s="748"/>
      <c r="L104" s="748"/>
      <c r="M104" s="748"/>
      <c r="N104" s="748"/>
      <c r="O104" s="748"/>
      <c r="P104" s="748"/>
      <c r="Q104" s="748"/>
      <c r="R104" s="748"/>
      <c r="S104" s="748"/>
      <c r="T104" s="748"/>
      <c r="U104" s="748"/>
      <c r="V104" s="748"/>
      <c r="W104" s="748"/>
      <c r="X104" s="748"/>
      <c r="Y104" s="748"/>
      <c r="Z104" s="748"/>
      <c r="AA104" s="748"/>
      <c r="AB104" s="748"/>
      <c r="AC104" s="748"/>
      <c r="AD104" s="748"/>
      <c r="AE104" s="748"/>
      <c r="AF104" s="748"/>
      <c r="AG104" s="748"/>
      <c r="AH104" s="748"/>
      <c r="AI104" s="748"/>
      <c r="AJ104" s="748"/>
    </row>
    <row r="105" spans="1:46" s="117" customFormat="1" ht="36" customHeight="1">
      <c r="A105" s="351" t="s">
        <v>175</v>
      </c>
      <c r="B105" s="938" t="s">
        <v>494</v>
      </c>
      <c r="C105" s="938"/>
      <c r="D105" s="938"/>
      <c r="E105" s="938"/>
      <c r="F105" s="938"/>
      <c r="G105" s="938"/>
      <c r="H105" s="938"/>
      <c r="I105" s="938"/>
      <c r="J105" s="938"/>
      <c r="K105" s="938"/>
      <c r="L105" s="938"/>
      <c r="M105" s="938"/>
      <c r="N105" s="938"/>
      <c r="O105" s="938"/>
      <c r="P105" s="938"/>
      <c r="Q105" s="938"/>
      <c r="R105" s="938"/>
      <c r="S105" s="938"/>
      <c r="T105" s="938"/>
      <c r="U105" s="938"/>
      <c r="V105" s="938"/>
      <c r="W105" s="938"/>
      <c r="X105" s="938"/>
      <c r="Y105" s="938"/>
      <c r="Z105" s="938"/>
      <c r="AA105" s="938"/>
      <c r="AB105" s="938"/>
      <c r="AC105" s="938"/>
      <c r="AD105" s="938"/>
      <c r="AE105" s="938"/>
      <c r="AF105" s="938"/>
      <c r="AG105" s="938"/>
      <c r="AH105" s="938"/>
      <c r="AI105" s="938"/>
      <c r="AJ105" s="938"/>
    </row>
    <row r="106" spans="1:46" s="117" customFormat="1" ht="27" customHeight="1">
      <c r="A106" s="351" t="s">
        <v>126</v>
      </c>
      <c r="B106" s="938" t="s">
        <v>495</v>
      </c>
      <c r="C106" s="938"/>
      <c r="D106" s="938"/>
      <c r="E106" s="938"/>
      <c r="F106" s="938"/>
      <c r="G106" s="938"/>
      <c r="H106" s="938"/>
      <c r="I106" s="938"/>
      <c r="J106" s="938"/>
      <c r="K106" s="938"/>
      <c r="L106" s="938"/>
      <c r="M106" s="938"/>
      <c r="N106" s="938"/>
      <c r="O106" s="938"/>
      <c r="P106" s="938"/>
      <c r="Q106" s="938"/>
      <c r="R106" s="938"/>
      <c r="S106" s="938"/>
      <c r="T106" s="938"/>
      <c r="U106" s="938"/>
      <c r="V106" s="938"/>
      <c r="W106" s="938"/>
      <c r="X106" s="938"/>
      <c r="Y106" s="938"/>
      <c r="Z106" s="938"/>
      <c r="AA106" s="938"/>
      <c r="AB106" s="938"/>
      <c r="AC106" s="938"/>
      <c r="AD106" s="938"/>
      <c r="AE106" s="938"/>
      <c r="AF106" s="938"/>
      <c r="AG106" s="938"/>
      <c r="AH106" s="938"/>
      <c r="AI106" s="938"/>
      <c r="AJ106" s="938"/>
    </row>
    <row r="107" spans="1:46" s="117" customFormat="1" ht="9" customHeight="1">
      <c r="A107" s="331"/>
      <c r="B107" s="352"/>
      <c r="C107" s="352"/>
      <c r="D107" s="352"/>
      <c r="E107" s="352"/>
      <c r="F107" s="352"/>
      <c r="G107" s="352"/>
      <c r="H107" s="352"/>
      <c r="I107" s="352"/>
      <c r="J107" s="352"/>
      <c r="K107" s="352"/>
      <c r="L107" s="352"/>
      <c r="M107" s="331"/>
      <c r="N107" s="331"/>
      <c r="O107" s="353"/>
      <c r="P107" s="353"/>
      <c r="Q107" s="331"/>
      <c r="R107" s="353"/>
      <c r="S107" s="353"/>
      <c r="T107" s="331"/>
      <c r="U107" s="212"/>
      <c r="V107" s="212"/>
      <c r="W107" s="331"/>
      <c r="X107" s="331"/>
      <c r="Y107" s="353"/>
      <c r="Z107" s="353"/>
      <c r="AA107" s="331"/>
      <c r="AB107" s="353"/>
      <c r="AC107" s="353"/>
      <c r="AD107" s="331"/>
      <c r="AE107" s="331"/>
      <c r="AF107" s="331"/>
      <c r="AG107" s="331"/>
      <c r="AH107" s="331"/>
      <c r="AI107" s="331"/>
      <c r="AJ107" s="5"/>
    </row>
    <row r="108" spans="1:46" s="117" customFormat="1" ht="18" customHeight="1">
      <c r="A108" s="656" t="s">
        <v>525</v>
      </c>
      <c r="B108" s="331"/>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83"/>
    </row>
    <row r="109" spans="1:46" s="117" customFormat="1" ht="15.75" customHeight="1">
      <c r="A109" s="300"/>
      <c r="B109" s="331"/>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row>
    <row r="110" spans="1:46" s="117" customFormat="1" ht="18" customHeight="1">
      <c r="A110" s="355" t="s">
        <v>448</v>
      </c>
      <c r="B110" s="356"/>
      <c r="C110" s="357"/>
      <c r="D110" s="357"/>
      <c r="E110" s="354"/>
      <c r="F110" s="357"/>
      <c r="G110" s="357"/>
      <c r="H110" s="357"/>
      <c r="I110" s="354"/>
      <c r="J110" s="357"/>
      <c r="K110" s="357"/>
      <c r="L110" s="357"/>
      <c r="M110" s="357"/>
      <c r="N110" s="357"/>
      <c r="O110" s="354"/>
      <c r="P110" s="357"/>
      <c r="Q110" s="357"/>
      <c r="R110" s="357"/>
      <c r="S110" s="357"/>
      <c r="T110" s="357"/>
      <c r="U110" s="357"/>
      <c r="V110" s="354"/>
      <c r="W110" s="357"/>
      <c r="X110" s="357"/>
      <c r="Y110" s="354"/>
      <c r="Z110" s="354"/>
      <c r="AA110" s="357"/>
      <c r="AB110" s="357"/>
      <c r="AC110" s="357"/>
      <c r="AD110" s="357"/>
      <c r="AF110" s="563" t="s">
        <v>258</v>
      </c>
      <c r="AG110" s="358"/>
      <c r="AH110" s="359" t="s">
        <v>174</v>
      </c>
      <c r="AI110" s="358"/>
      <c r="AJ110" s="360"/>
      <c r="AK110" s="5"/>
    </row>
    <row r="111" spans="1:46" s="117" customFormat="1" ht="26.25" customHeight="1">
      <c r="A111" s="864" t="s">
        <v>77</v>
      </c>
      <c r="B111" s="865"/>
      <c r="C111" s="865"/>
      <c r="D111" s="956"/>
      <c r="E111" s="361"/>
      <c r="F111" s="362" t="s">
        <v>75</v>
      </c>
      <c r="G111" s="210"/>
      <c r="H111" s="210"/>
      <c r="I111" s="363"/>
      <c r="J111" s="362" t="s">
        <v>127</v>
      </c>
      <c r="K111" s="210"/>
      <c r="L111" s="210"/>
      <c r="M111" s="210"/>
      <c r="N111" s="210"/>
      <c r="O111" s="363"/>
      <c r="P111" s="362" t="s">
        <v>128</v>
      </c>
      <c r="Q111" s="210"/>
      <c r="R111" s="210"/>
      <c r="S111" s="210"/>
      <c r="T111" s="210"/>
      <c r="U111" s="210"/>
      <c r="V111" s="363"/>
      <c r="W111" s="362" t="s">
        <v>76</v>
      </c>
      <c r="X111" s="210"/>
      <c r="Y111" s="364"/>
      <c r="Z111" s="363"/>
      <c r="AA111" s="362" t="s">
        <v>71</v>
      </c>
      <c r="AB111" s="210"/>
      <c r="AC111" s="210"/>
      <c r="AD111" s="210"/>
      <c r="AE111" s="364"/>
      <c r="AF111" s="364"/>
      <c r="AG111" s="364"/>
      <c r="AH111" s="364"/>
      <c r="AI111" s="364"/>
      <c r="AJ111" s="365"/>
      <c r="AK111" s="5"/>
    </row>
    <row r="112" spans="1:46" s="117" customFormat="1" ht="18" customHeight="1">
      <c r="A112" s="943" t="s">
        <v>74</v>
      </c>
      <c r="B112" s="944"/>
      <c r="C112" s="944"/>
      <c r="D112" s="944"/>
      <c r="E112" s="366" t="s">
        <v>340</v>
      </c>
      <c r="F112" s="367"/>
      <c r="G112" s="368"/>
      <c r="H112" s="368"/>
      <c r="I112" s="202"/>
      <c r="J112" s="368"/>
      <c r="K112" s="368"/>
      <c r="L112" s="368"/>
      <c r="M112" s="368"/>
      <c r="N112" s="368"/>
      <c r="O112" s="369"/>
      <c r="P112" s="368"/>
      <c r="Q112" s="368"/>
      <c r="R112" s="368"/>
      <c r="S112" s="368"/>
      <c r="T112" s="368"/>
      <c r="U112" s="368"/>
      <c r="V112" s="369"/>
      <c r="W112" s="368"/>
      <c r="X112" s="368"/>
      <c r="Y112" s="202"/>
      <c r="Z112" s="202"/>
      <c r="AA112" s="368"/>
      <c r="AB112" s="368"/>
      <c r="AC112" s="368"/>
      <c r="AD112" s="368"/>
      <c r="AE112" s="368"/>
      <c r="AF112" s="368"/>
      <c r="AG112" s="368"/>
      <c r="AH112" s="368"/>
      <c r="AI112" s="368"/>
      <c r="AJ112" s="370"/>
      <c r="AK112" s="5"/>
    </row>
    <row r="113" spans="1:37" s="117" customFormat="1" ht="18" customHeight="1">
      <c r="A113" s="945"/>
      <c r="B113" s="934"/>
      <c r="C113" s="934"/>
      <c r="D113" s="934"/>
      <c r="E113" s="371"/>
      <c r="F113" s="369" t="s">
        <v>78</v>
      </c>
      <c r="G113" s="202"/>
      <c r="H113" s="202"/>
      <c r="I113" s="202"/>
      <c r="J113" s="202"/>
      <c r="K113" s="372"/>
      <c r="L113" s="369" t="s">
        <v>222</v>
      </c>
      <c r="M113" s="202"/>
      <c r="N113" s="202"/>
      <c r="O113" s="369"/>
      <c r="P113" s="369"/>
      <c r="Q113" s="373"/>
      <c r="R113" s="374"/>
      <c r="S113" s="369" t="s">
        <v>71</v>
      </c>
      <c r="T113" s="369"/>
      <c r="U113" s="369" t="s">
        <v>72</v>
      </c>
      <c r="V113" s="870"/>
      <c r="W113" s="870"/>
      <c r="X113" s="870"/>
      <c r="Y113" s="870"/>
      <c r="Z113" s="870"/>
      <c r="AA113" s="870"/>
      <c r="AB113" s="870"/>
      <c r="AC113" s="870"/>
      <c r="AD113" s="870"/>
      <c r="AE113" s="870"/>
      <c r="AF113" s="870"/>
      <c r="AG113" s="870"/>
      <c r="AH113" s="870"/>
      <c r="AI113" s="870"/>
      <c r="AJ113" s="375" t="s">
        <v>73</v>
      </c>
      <c r="AK113" s="5"/>
    </row>
    <row r="114" spans="1:37" s="117" customFormat="1" ht="18" customHeight="1" thickBot="1">
      <c r="A114" s="945"/>
      <c r="B114" s="934"/>
      <c r="C114" s="934"/>
      <c r="D114" s="934"/>
      <c r="E114" s="376" t="s">
        <v>79</v>
      </c>
      <c r="F114" s="373"/>
      <c r="G114" s="202"/>
      <c r="H114" s="202"/>
      <c r="I114" s="202"/>
      <c r="J114" s="202"/>
      <c r="K114" s="331"/>
      <c r="L114" s="202"/>
      <c r="O114" s="369"/>
      <c r="P114" s="373"/>
      <c r="Q114" s="373"/>
      <c r="R114" s="373"/>
      <c r="S114" s="377"/>
      <c r="T114" s="377"/>
      <c r="U114" s="377"/>
      <c r="V114" s="377"/>
      <c r="W114" s="377"/>
      <c r="X114" s="377"/>
      <c r="Y114" s="377"/>
      <c r="Z114" s="377"/>
      <c r="AA114" s="377"/>
      <c r="AB114" s="377"/>
      <c r="AC114" s="377"/>
      <c r="AD114" s="377"/>
      <c r="AE114" s="377"/>
      <c r="AF114" s="377"/>
      <c r="AG114" s="377"/>
      <c r="AH114" s="377"/>
      <c r="AI114" s="377"/>
      <c r="AJ114" s="378"/>
      <c r="AK114" s="5"/>
    </row>
    <row r="115" spans="1:37" s="117" customFormat="1" ht="75" customHeight="1" thickBot="1">
      <c r="A115" s="945"/>
      <c r="B115" s="934"/>
      <c r="C115" s="934"/>
      <c r="D115" s="934"/>
      <c r="E115" s="970" t="s">
        <v>449</v>
      </c>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2"/>
      <c r="AK115" s="5"/>
    </row>
    <row r="116" spans="1:37" s="117" customFormat="1" ht="12">
      <c r="A116" s="945"/>
      <c r="B116" s="934"/>
      <c r="C116" s="934"/>
      <c r="D116" s="934"/>
      <c r="E116" s="379" t="s">
        <v>342</v>
      </c>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80"/>
      <c r="AK116" s="5"/>
    </row>
    <row r="117" spans="1:37" s="117" customFormat="1" ht="12.75" thickBot="1">
      <c r="A117" s="945"/>
      <c r="B117" s="934"/>
      <c r="C117" s="934"/>
      <c r="D117" s="934"/>
      <c r="E117" s="379" t="s">
        <v>341</v>
      </c>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381"/>
      <c r="AK117" s="5"/>
    </row>
    <row r="118" spans="1:37" s="117" customFormat="1" ht="18" customHeight="1" thickBot="1">
      <c r="A118" s="946"/>
      <c r="B118" s="947"/>
      <c r="C118" s="947"/>
      <c r="D118" s="947"/>
      <c r="E118" s="382" t="s">
        <v>225</v>
      </c>
      <c r="F118" s="209"/>
      <c r="G118" s="209"/>
      <c r="H118" s="209"/>
      <c r="I118" s="209"/>
      <c r="J118" s="209"/>
      <c r="K118" s="209"/>
      <c r="L118" s="936" t="s">
        <v>350</v>
      </c>
      <c r="M118" s="937"/>
      <c r="N118" s="937"/>
      <c r="O118" s="884">
        <v>30</v>
      </c>
      <c r="P118" s="884"/>
      <c r="Q118" s="383" t="s">
        <v>5</v>
      </c>
      <c r="R118" s="884">
        <v>4</v>
      </c>
      <c r="S118" s="884"/>
      <c r="T118" s="383" t="s">
        <v>80</v>
      </c>
      <c r="U118" s="384" t="s">
        <v>72</v>
      </c>
      <c r="V118" s="385"/>
      <c r="W118" s="386" t="s">
        <v>81</v>
      </c>
      <c r="X118" s="384"/>
      <c r="Y118" s="384"/>
      <c r="Z118" s="385"/>
      <c r="AA118" s="386" t="s">
        <v>82</v>
      </c>
      <c r="AB118" s="384"/>
      <c r="AC118" s="384" t="s">
        <v>73</v>
      </c>
      <c r="AD118" s="384"/>
      <c r="AE118" s="384"/>
      <c r="AF118" s="384"/>
      <c r="AG118" s="384"/>
      <c r="AH118" s="384"/>
      <c r="AI118" s="384"/>
      <c r="AJ118" s="387"/>
      <c r="AK118" s="5"/>
    </row>
    <row r="119" spans="1:37" s="117" customFormat="1" ht="12" customHeight="1">
      <c r="A119" s="388"/>
      <c r="B119" s="388"/>
      <c r="C119" s="388"/>
      <c r="D119" s="388"/>
      <c r="E119" s="389"/>
      <c r="F119" s="353"/>
      <c r="G119" s="353"/>
      <c r="H119" s="353"/>
      <c r="I119" s="353"/>
      <c r="J119" s="353"/>
      <c r="K119" s="353"/>
      <c r="L119" s="369"/>
      <c r="M119" s="369"/>
      <c r="N119" s="353"/>
      <c r="O119" s="390"/>
      <c r="P119" s="390"/>
      <c r="Q119" s="390"/>
      <c r="R119" s="390"/>
      <c r="S119" s="390"/>
      <c r="T119" s="390"/>
      <c r="U119" s="353"/>
      <c r="V119" s="353"/>
      <c r="W119" s="391"/>
      <c r="X119" s="353"/>
      <c r="Y119" s="353"/>
      <c r="Z119" s="353"/>
      <c r="AA119" s="390"/>
      <c r="AB119" s="353"/>
      <c r="AC119" s="353"/>
      <c r="AD119" s="353"/>
      <c r="AE119" s="353"/>
      <c r="AF119" s="353"/>
      <c r="AG119" s="353"/>
      <c r="AH119" s="353"/>
      <c r="AI119" s="353"/>
      <c r="AJ119" s="392"/>
    </row>
    <row r="120" spans="1:37" s="117" customFormat="1" ht="12" customHeight="1">
      <c r="B120" s="388"/>
      <c r="C120" s="388"/>
      <c r="D120" s="388"/>
      <c r="E120" s="389"/>
      <c r="F120" s="353"/>
      <c r="G120" s="353"/>
      <c r="H120" s="353"/>
      <c r="I120" s="353"/>
      <c r="J120" s="353"/>
      <c r="K120" s="353"/>
      <c r="L120" s="369"/>
      <c r="M120" s="369"/>
      <c r="N120" s="353"/>
      <c r="O120" s="390"/>
      <c r="P120" s="390"/>
      <c r="Q120" s="390"/>
      <c r="R120" s="390"/>
      <c r="S120" s="390"/>
      <c r="T120" s="390"/>
      <c r="U120" s="353"/>
      <c r="V120" s="353"/>
      <c r="W120" s="391"/>
      <c r="X120" s="353"/>
      <c r="Y120" s="353"/>
      <c r="Z120" s="353"/>
      <c r="AA120" s="390"/>
      <c r="AB120" s="353"/>
      <c r="AC120" s="353"/>
      <c r="AD120" s="353"/>
      <c r="AE120" s="353"/>
      <c r="AF120" s="353"/>
      <c r="AG120" s="353"/>
      <c r="AH120" s="353"/>
      <c r="AI120" s="353"/>
      <c r="AJ120" s="392"/>
    </row>
    <row r="121" spans="1:37" s="117" customFormat="1" ht="18" customHeight="1" thickBot="1">
      <c r="A121" s="393" t="s">
        <v>450</v>
      </c>
      <c r="B121" s="202"/>
      <c r="C121" s="202"/>
      <c r="D121" s="202"/>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563" t="s">
        <v>258</v>
      </c>
      <c r="AG121" s="394"/>
      <c r="AH121" s="395" t="s">
        <v>174</v>
      </c>
      <c r="AI121" s="394"/>
      <c r="AJ121" s="394"/>
      <c r="AK121" s="5"/>
    </row>
    <row r="122" spans="1:37" s="117" customFormat="1" ht="75" customHeight="1" thickBot="1">
      <c r="A122" s="864" t="s">
        <v>453</v>
      </c>
      <c r="B122" s="865"/>
      <c r="C122" s="865"/>
      <c r="D122" s="866"/>
      <c r="E122" s="885" t="s">
        <v>454</v>
      </c>
      <c r="F122" s="886"/>
      <c r="G122" s="886"/>
      <c r="H122" s="886"/>
      <c r="I122" s="886"/>
      <c r="J122" s="886"/>
      <c r="K122" s="886"/>
      <c r="L122" s="886"/>
      <c r="M122" s="886"/>
      <c r="N122" s="886"/>
      <c r="O122" s="886"/>
      <c r="P122" s="886"/>
      <c r="Q122" s="886"/>
      <c r="R122" s="886"/>
      <c r="S122" s="886"/>
      <c r="T122" s="886"/>
      <c r="U122" s="886"/>
      <c r="V122" s="886"/>
      <c r="W122" s="886"/>
      <c r="X122" s="886"/>
      <c r="Y122" s="886"/>
      <c r="Z122" s="886"/>
      <c r="AA122" s="886"/>
      <c r="AB122" s="886"/>
      <c r="AC122" s="886"/>
      <c r="AD122" s="886"/>
      <c r="AE122" s="886"/>
      <c r="AF122" s="886"/>
      <c r="AG122" s="886"/>
      <c r="AH122" s="886"/>
      <c r="AI122" s="886"/>
      <c r="AJ122" s="887"/>
      <c r="AK122" s="5"/>
    </row>
    <row r="123" spans="1:37" s="117" customFormat="1" ht="18" customHeight="1" thickBot="1">
      <c r="A123" s="943" t="s">
        <v>190</v>
      </c>
      <c r="B123" s="944"/>
      <c r="C123" s="944"/>
      <c r="D123" s="951"/>
      <c r="E123" s="396"/>
      <c r="F123" s="367" t="s">
        <v>451</v>
      </c>
      <c r="G123" s="368"/>
      <c r="H123" s="368"/>
      <c r="I123" s="368"/>
      <c r="J123" s="368"/>
      <c r="K123" s="368"/>
      <c r="L123" s="368"/>
      <c r="M123" s="368"/>
      <c r="P123" s="396"/>
      <c r="Q123" s="367" t="s">
        <v>452</v>
      </c>
      <c r="R123" s="368"/>
      <c r="S123" s="368"/>
      <c r="T123" s="368"/>
      <c r="U123" s="368"/>
      <c r="V123" s="368"/>
      <c r="X123" s="396"/>
      <c r="Y123" s="367" t="s">
        <v>221</v>
      </c>
      <c r="Z123" s="368"/>
      <c r="AA123" s="368"/>
      <c r="AB123" s="368"/>
      <c r="AC123" s="368"/>
      <c r="AD123" s="368"/>
      <c r="AE123" s="368"/>
      <c r="AF123" s="368"/>
      <c r="AG123" s="368"/>
      <c r="AH123" s="368"/>
      <c r="AI123" s="368"/>
      <c r="AJ123" s="370"/>
      <c r="AK123" s="5"/>
    </row>
    <row r="124" spans="1:37" s="117" customFormat="1" ht="14.25" customHeight="1" thickBot="1">
      <c r="A124" s="946"/>
      <c r="B124" s="947"/>
      <c r="C124" s="947"/>
      <c r="D124" s="952"/>
      <c r="E124" s="362" t="s">
        <v>239</v>
      </c>
      <c r="F124" s="362"/>
      <c r="G124" s="210"/>
      <c r="H124" s="210"/>
      <c r="I124" s="210"/>
      <c r="J124" s="210"/>
      <c r="K124" s="210"/>
      <c r="L124" s="210"/>
      <c r="M124" s="210"/>
      <c r="N124" s="210"/>
      <c r="O124" s="362"/>
      <c r="P124" s="957"/>
      <c r="Q124" s="958"/>
      <c r="R124" s="958"/>
      <c r="S124" s="958"/>
      <c r="T124" s="958"/>
      <c r="U124" s="958"/>
      <c r="V124" s="958"/>
      <c r="W124" s="958"/>
      <c r="X124" s="958"/>
      <c r="Y124" s="958"/>
      <c r="Z124" s="958"/>
      <c r="AA124" s="958"/>
      <c r="AB124" s="958"/>
      <c r="AC124" s="958"/>
      <c r="AD124" s="958"/>
      <c r="AE124" s="958"/>
      <c r="AF124" s="958"/>
      <c r="AG124" s="958"/>
      <c r="AH124" s="958"/>
      <c r="AI124" s="958"/>
      <c r="AJ124" s="959"/>
      <c r="AK124" s="5"/>
    </row>
    <row r="125" spans="1:37" s="117" customFormat="1" ht="26.25" customHeight="1">
      <c r="A125" s="864" t="s">
        <v>77</v>
      </c>
      <c r="B125" s="865"/>
      <c r="C125" s="865"/>
      <c r="D125" s="956"/>
      <c r="E125" s="397"/>
      <c r="F125" s="362" t="s">
        <v>75</v>
      </c>
      <c r="G125" s="210"/>
      <c r="H125" s="210"/>
      <c r="I125" s="397"/>
      <c r="J125" s="362" t="s">
        <v>127</v>
      </c>
      <c r="K125" s="210"/>
      <c r="L125" s="210"/>
      <c r="M125" s="210"/>
      <c r="N125" s="210"/>
      <c r="O125" s="398"/>
      <c r="P125" s="362" t="s">
        <v>128</v>
      </c>
      <c r="Q125" s="210"/>
      <c r="R125" s="210"/>
      <c r="S125" s="210"/>
      <c r="T125" s="210"/>
      <c r="U125" s="210"/>
      <c r="V125" s="398"/>
      <c r="W125" s="362" t="s">
        <v>76</v>
      </c>
      <c r="X125" s="210"/>
      <c r="Y125" s="397"/>
      <c r="Z125" s="362" t="s">
        <v>71</v>
      </c>
      <c r="AA125" s="362"/>
      <c r="AB125" s="210"/>
      <c r="AC125" s="210"/>
      <c r="AD125" s="210"/>
      <c r="AE125" s="210"/>
      <c r="AF125" s="210"/>
      <c r="AG125" s="210"/>
      <c r="AH125" s="210"/>
      <c r="AI125" s="210"/>
      <c r="AJ125" s="399"/>
      <c r="AK125" s="5"/>
    </row>
    <row r="126" spans="1:37" s="117" customFormat="1" ht="15" customHeight="1">
      <c r="A126" s="943" t="s">
        <v>74</v>
      </c>
      <c r="B126" s="944"/>
      <c r="C126" s="944"/>
      <c r="D126" s="944"/>
      <c r="E126" s="366" t="s">
        <v>313</v>
      </c>
      <c r="F126" s="367"/>
      <c r="G126" s="368"/>
      <c r="H126" s="368"/>
      <c r="I126" s="368"/>
      <c r="J126" s="368"/>
      <c r="K126" s="368"/>
      <c r="L126" s="368"/>
      <c r="M126" s="368"/>
      <c r="N126" s="368"/>
      <c r="O126" s="367"/>
      <c r="P126" s="368"/>
      <c r="Q126" s="368"/>
      <c r="R126" s="368"/>
      <c r="S126" s="368"/>
      <c r="T126" s="368"/>
      <c r="U126" s="368"/>
      <c r="V126" s="367"/>
      <c r="W126" s="368"/>
      <c r="X126" s="368"/>
      <c r="Y126" s="368"/>
      <c r="Z126" s="368"/>
      <c r="AA126" s="368"/>
      <c r="AB126" s="368"/>
      <c r="AC126" s="368"/>
      <c r="AD126" s="368"/>
      <c r="AE126" s="368"/>
      <c r="AF126" s="368"/>
      <c r="AG126" s="368"/>
      <c r="AH126" s="368"/>
      <c r="AI126" s="368"/>
      <c r="AJ126" s="370"/>
      <c r="AK126" s="5"/>
    </row>
    <row r="127" spans="1:37" s="117" customFormat="1" ht="18" customHeight="1">
      <c r="A127" s="945"/>
      <c r="B127" s="934"/>
      <c r="C127" s="934"/>
      <c r="D127" s="934"/>
      <c r="E127" s="400"/>
      <c r="F127" s="369" t="s">
        <v>78</v>
      </c>
      <c r="G127" s="202"/>
      <c r="H127" s="202"/>
      <c r="I127" s="202"/>
      <c r="J127" s="202"/>
      <c r="K127" s="401"/>
      <c r="L127" s="369" t="s">
        <v>223</v>
      </c>
      <c r="M127" s="202"/>
      <c r="N127" s="202"/>
      <c r="O127" s="369"/>
      <c r="P127" s="369"/>
      <c r="Q127" s="373"/>
      <c r="R127" s="334"/>
      <c r="S127" s="369" t="s">
        <v>71</v>
      </c>
      <c r="T127" s="369"/>
      <c r="U127" s="369" t="s">
        <v>72</v>
      </c>
      <c r="V127" s="988"/>
      <c r="W127" s="988"/>
      <c r="X127" s="988"/>
      <c r="Y127" s="988"/>
      <c r="Z127" s="988"/>
      <c r="AA127" s="988"/>
      <c r="AB127" s="988"/>
      <c r="AC127" s="988"/>
      <c r="AD127" s="988"/>
      <c r="AE127" s="988"/>
      <c r="AF127" s="988"/>
      <c r="AG127" s="988"/>
      <c r="AH127" s="988"/>
      <c r="AI127" s="988"/>
      <c r="AJ127" s="375" t="s">
        <v>73</v>
      </c>
      <c r="AK127" s="5"/>
    </row>
    <row r="128" spans="1:37" s="117" customFormat="1" ht="15.75" customHeight="1" thickBot="1">
      <c r="A128" s="945"/>
      <c r="B128" s="934"/>
      <c r="C128" s="934"/>
      <c r="D128" s="934"/>
      <c r="E128" s="376" t="s">
        <v>79</v>
      </c>
      <c r="F128" s="373"/>
      <c r="G128" s="202"/>
      <c r="H128" s="202"/>
      <c r="I128" s="202"/>
      <c r="J128" s="202"/>
      <c r="K128" s="331"/>
      <c r="L128" s="202"/>
      <c r="M128" s="402"/>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75"/>
      <c r="AK128" s="5"/>
    </row>
    <row r="129" spans="1:38" s="117" customFormat="1" ht="75" customHeight="1" thickBot="1">
      <c r="A129" s="945"/>
      <c r="B129" s="934"/>
      <c r="C129" s="934"/>
      <c r="D129" s="934"/>
      <c r="E129" s="953" t="s">
        <v>455</v>
      </c>
      <c r="F129" s="954"/>
      <c r="G129" s="954"/>
      <c r="H129" s="954"/>
      <c r="I129" s="954"/>
      <c r="J129" s="954"/>
      <c r="K129" s="954"/>
      <c r="L129" s="954"/>
      <c r="M129" s="954"/>
      <c r="N129" s="954"/>
      <c r="O129" s="954"/>
      <c r="P129" s="954"/>
      <c r="Q129" s="954"/>
      <c r="R129" s="954"/>
      <c r="S129" s="954"/>
      <c r="T129" s="954"/>
      <c r="U129" s="954"/>
      <c r="V129" s="954"/>
      <c r="W129" s="954"/>
      <c r="X129" s="954"/>
      <c r="Y129" s="954"/>
      <c r="Z129" s="954"/>
      <c r="AA129" s="954"/>
      <c r="AB129" s="954"/>
      <c r="AC129" s="954"/>
      <c r="AD129" s="954"/>
      <c r="AE129" s="954"/>
      <c r="AF129" s="954"/>
      <c r="AG129" s="954"/>
      <c r="AH129" s="954"/>
      <c r="AI129" s="954"/>
      <c r="AJ129" s="955"/>
      <c r="AK129" s="5"/>
    </row>
    <row r="130" spans="1:38" s="117" customFormat="1" ht="12">
      <c r="A130" s="945"/>
      <c r="B130" s="934"/>
      <c r="C130" s="934"/>
      <c r="D130" s="934"/>
      <c r="E130" s="379" t="s">
        <v>342</v>
      </c>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t="s">
        <v>226</v>
      </c>
      <c r="AF130" s="377"/>
      <c r="AG130" s="377"/>
      <c r="AH130" s="377"/>
      <c r="AI130" s="377"/>
      <c r="AJ130" s="380"/>
      <c r="AK130" s="5"/>
    </row>
    <row r="131" spans="1:38" s="117" customFormat="1" ht="12">
      <c r="A131" s="945"/>
      <c r="B131" s="934"/>
      <c r="C131" s="934"/>
      <c r="D131" s="934"/>
      <c r="E131" s="379" t="s">
        <v>314</v>
      </c>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80"/>
      <c r="AK131" s="5"/>
    </row>
    <row r="132" spans="1:38" s="117" customFormat="1" ht="14.25" thickBot="1">
      <c r="A132" s="945"/>
      <c r="B132" s="934"/>
      <c r="C132" s="934"/>
      <c r="D132" s="934"/>
      <c r="E132" s="379" t="s">
        <v>432</v>
      </c>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381"/>
      <c r="AK132" s="110"/>
    </row>
    <row r="133" spans="1:38" s="117" customFormat="1" ht="18" customHeight="1" thickBot="1">
      <c r="A133" s="946"/>
      <c r="B133" s="947"/>
      <c r="C133" s="947"/>
      <c r="D133" s="947"/>
      <c r="E133" s="382" t="s">
        <v>225</v>
      </c>
      <c r="F133" s="209"/>
      <c r="G133" s="209"/>
      <c r="H133" s="209"/>
      <c r="I133" s="209"/>
      <c r="J133" s="209"/>
      <c r="K133" s="403"/>
      <c r="L133" s="936" t="s">
        <v>60</v>
      </c>
      <c r="M133" s="937"/>
      <c r="N133" s="939" t="s">
        <v>236</v>
      </c>
      <c r="O133" s="939"/>
      <c r="P133" s="383" t="s">
        <v>5</v>
      </c>
      <c r="Q133" s="939">
        <v>10</v>
      </c>
      <c r="R133" s="939"/>
      <c r="S133" s="383" t="s">
        <v>80</v>
      </c>
      <c r="T133" s="384" t="s">
        <v>72</v>
      </c>
      <c r="U133" s="404"/>
      <c r="V133" s="386" t="s">
        <v>81</v>
      </c>
      <c r="W133" s="384"/>
      <c r="X133" s="384"/>
      <c r="Y133" s="404"/>
      <c r="Z133" s="383" t="s">
        <v>82</v>
      </c>
      <c r="AA133" s="384"/>
      <c r="AB133" s="384" t="s">
        <v>73</v>
      </c>
      <c r="AC133" s="384"/>
      <c r="AD133" s="384"/>
      <c r="AE133" s="384"/>
      <c r="AF133" s="384"/>
      <c r="AG133" s="384"/>
      <c r="AH133" s="384"/>
      <c r="AI133" s="384"/>
      <c r="AJ133" s="387"/>
      <c r="AK133" s="5"/>
    </row>
    <row r="134" spans="1:38" s="117" customFormat="1" ht="12" customHeight="1">
      <c r="A134" s="354"/>
      <c r="B134" s="354"/>
      <c r="C134" s="354"/>
      <c r="D134" s="354"/>
      <c r="E134" s="389"/>
      <c r="F134" s="353"/>
      <c r="G134" s="353"/>
      <c r="H134" s="353"/>
      <c r="I134" s="353"/>
      <c r="J134" s="353"/>
      <c r="K134" s="353"/>
      <c r="L134" s="390"/>
      <c r="M134" s="390"/>
      <c r="N134" s="390"/>
      <c r="O134" s="390"/>
      <c r="P134" s="390"/>
      <c r="Q134" s="390"/>
      <c r="R134" s="390"/>
      <c r="S134" s="390"/>
      <c r="T134" s="353"/>
      <c r="U134" s="353"/>
      <c r="V134" s="391"/>
      <c r="W134" s="353"/>
      <c r="X134" s="353"/>
      <c r="Y134" s="353"/>
      <c r="Z134" s="390"/>
      <c r="AA134" s="353"/>
      <c r="AB134" s="353"/>
      <c r="AC134" s="353"/>
      <c r="AD134" s="353"/>
      <c r="AE134" s="353"/>
      <c r="AF134" s="353"/>
      <c r="AG134" s="353"/>
      <c r="AH134" s="353"/>
      <c r="AI134" s="353"/>
      <c r="AJ134" s="392"/>
      <c r="AK134" s="5"/>
    </row>
    <row r="135" spans="1:38" s="117" customFormat="1" ht="18" customHeight="1">
      <c r="A135" s="405" t="s">
        <v>456</v>
      </c>
      <c r="B135" s="354"/>
      <c r="C135" s="354"/>
      <c r="D135" s="354"/>
      <c r="E135" s="389"/>
      <c r="F135" s="353"/>
      <c r="G135" s="353"/>
      <c r="H135" s="353"/>
      <c r="I135" s="353"/>
      <c r="J135" s="353"/>
      <c r="K135" s="353"/>
      <c r="L135" s="390"/>
      <c r="M135" s="390"/>
      <c r="N135" s="390"/>
      <c r="O135" s="390"/>
      <c r="P135" s="390"/>
      <c r="Q135" s="390"/>
      <c r="R135" s="390"/>
      <c r="S135" s="390"/>
      <c r="T135" s="353"/>
      <c r="U135" s="353"/>
      <c r="V135" s="391"/>
      <c r="W135" s="353"/>
      <c r="X135" s="353"/>
      <c r="Y135" s="353"/>
      <c r="Z135" s="390"/>
      <c r="AA135" s="353"/>
      <c r="AB135" s="353"/>
      <c r="AC135" s="353"/>
      <c r="AD135" s="353"/>
      <c r="AE135" s="353"/>
      <c r="AF135" s="353"/>
      <c r="AG135" s="353"/>
      <c r="AH135" s="353"/>
      <c r="AI135" s="353"/>
      <c r="AJ135" s="392"/>
      <c r="AK135" s="5"/>
    </row>
    <row r="136" spans="1:38" s="117" customFormat="1" ht="12.75" thickBot="1">
      <c r="A136" s="355"/>
      <c r="B136" s="357"/>
      <c r="C136" s="357"/>
      <c r="D136" s="357"/>
      <c r="E136" s="389"/>
      <c r="F136" s="353"/>
      <c r="G136" s="353"/>
      <c r="H136" s="353"/>
      <c r="I136" s="353"/>
      <c r="J136" s="353"/>
      <c r="K136" s="353"/>
      <c r="L136" s="390"/>
      <c r="M136" s="390"/>
      <c r="N136" s="390"/>
      <c r="O136" s="390"/>
      <c r="P136" s="390"/>
      <c r="Q136" s="390"/>
      <c r="R136" s="390"/>
      <c r="S136" s="390"/>
      <c r="T136" s="353"/>
      <c r="U136" s="353"/>
      <c r="V136" s="391"/>
      <c r="W136" s="353"/>
      <c r="X136" s="353"/>
      <c r="Y136" s="353"/>
      <c r="Z136" s="390"/>
      <c r="AA136" s="353"/>
      <c r="AB136" s="353"/>
      <c r="AC136" s="353"/>
      <c r="AD136" s="353"/>
      <c r="AE136" s="353"/>
      <c r="AF136" s="353"/>
      <c r="AG136" s="353"/>
      <c r="AH136" s="353"/>
      <c r="AI136" s="353"/>
      <c r="AJ136" s="657" t="s">
        <v>526</v>
      </c>
    </row>
    <row r="137" spans="1:38" s="117" customFormat="1" ht="70.5" customHeight="1" thickBot="1">
      <c r="A137" s="864" t="s">
        <v>261</v>
      </c>
      <c r="B137" s="865"/>
      <c r="C137" s="865"/>
      <c r="D137" s="866"/>
      <c r="E137" s="940"/>
      <c r="F137" s="941"/>
      <c r="G137" s="941"/>
      <c r="H137" s="941"/>
      <c r="I137" s="941"/>
      <c r="J137" s="941"/>
      <c r="K137" s="941"/>
      <c r="L137" s="941"/>
      <c r="M137" s="941"/>
      <c r="N137" s="941"/>
      <c r="O137" s="941"/>
      <c r="P137" s="941"/>
      <c r="Q137" s="941"/>
      <c r="R137" s="941"/>
      <c r="S137" s="941"/>
      <c r="T137" s="941"/>
      <c r="U137" s="941"/>
      <c r="V137" s="941"/>
      <c r="W137" s="941"/>
      <c r="X137" s="941"/>
      <c r="Y137" s="941"/>
      <c r="Z137" s="941"/>
      <c r="AA137" s="941"/>
      <c r="AB137" s="941"/>
      <c r="AC137" s="941"/>
      <c r="AD137" s="941"/>
      <c r="AE137" s="941"/>
      <c r="AF137" s="941"/>
      <c r="AG137" s="941"/>
      <c r="AH137" s="941"/>
      <c r="AI137" s="941"/>
      <c r="AJ137" s="942"/>
    </row>
    <row r="138" spans="1:38" s="117" customFormat="1" ht="70.5" customHeight="1" thickBot="1">
      <c r="A138" s="864" t="s">
        <v>343</v>
      </c>
      <c r="B138" s="865"/>
      <c r="C138" s="865"/>
      <c r="D138" s="866"/>
      <c r="E138" s="940"/>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2"/>
    </row>
    <row r="139" spans="1:38" s="117" customFormat="1" ht="18" customHeight="1">
      <c r="A139" s="300"/>
      <c r="B139" s="354"/>
      <c r="C139" s="354"/>
      <c r="D139" s="354"/>
      <c r="E139" s="389"/>
      <c r="F139" s="353"/>
      <c r="G139" s="353"/>
      <c r="H139" s="353"/>
      <c r="I139" s="353"/>
      <c r="J139" s="353"/>
      <c r="K139" s="353"/>
      <c r="L139" s="390"/>
      <c r="M139" s="390"/>
      <c r="N139" s="390"/>
      <c r="O139" s="390"/>
      <c r="P139" s="390"/>
      <c r="Q139" s="390"/>
      <c r="R139" s="390"/>
      <c r="S139" s="390"/>
      <c r="T139" s="353"/>
      <c r="U139" s="353"/>
      <c r="V139" s="391"/>
      <c r="W139" s="353"/>
      <c r="X139" s="353"/>
      <c r="Y139" s="353"/>
      <c r="Z139" s="390"/>
      <c r="AA139" s="353"/>
      <c r="AB139" s="353"/>
      <c r="AC139" s="353"/>
      <c r="AD139" s="353"/>
      <c r="AE139" s="353"/>
      <c r="AF139" s="353"/>
      <c r="AG139" s="353"/>
      <c r="AH139" s="353"/>
      <c r="AI139" s="353"/>
      <c r="AJ139" s="392"/>
    </row>
    <row r="140" spans="1:38" s="117" customFormat="1" ht="6.75" customHeight="1">
      <c r="A140" s="35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406"/>
    </row>
    <row r="141" spans="1:38" s="117" customFormat="1" ht="18" customHeight="1">
      <c r="A141" s="107"/>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406"/>
    </row>
    <row r="142" spans="1:38" s="117" customFormat="1" ht="6.75" customHeight="1">
      <c r="A142" s="35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406"/>
    </row>
    <row r="143" spans="1:38" s="117" customFormat="1" ht="17.25" customHeight="1">
      <c r="A143" s="407" t="s">
        <v>318</v>
      </c>
      <c r="B143" s="408"/>
      <c r="C143" s="408"/>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354"/>
      <c r="AJ143" s="5"/>
      <c r="AL143" s="408"/>
    </row>
    <row r="144" spans="1:38" s="117" customFormat="1" ht="16.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F144" s="350" t="s">
        <v>258</v>
      </c>
      <c r="AG144" s="358"/>
      <c r="AH144" s="359" t="s">
        <v>174</v>
      </c>
      <c r="AI144" s="358"/>
      <c r="AJ144" s="360"/>
      <c r="AK144" s="5"/>
      <c r="AL144" s="211"/>
    </row>
    <row r="145" spans="1:38" s="117" customFormat="1" ht="17.25" customHeight="1">
      <c r="A145" s="211" t="s">
        <v>344</v>
      </c>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5"/>
      <c r="AK145" s="5"/>
      <c r="AL145" s="211"/>
    </row>
    <row r="146" spans="1:38" s="117" customFormat="1" ht="6.75" customHeight="1" thickBo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5"/>
      <c r="AK146" s="5"/>
      <c r="AL146" s="211"/>
    </row>
    <row r="147" spans="1:38" s="117" customFormat="1" ht="17.25" customHeight="1" thickBot="1">
      <c r="A147" s="409" t="s">
        <v>345</v>
      </c>
      <c r="B147" s="410"/>
      <c r="C147" s="411"/>
      <c r="D147" s="411"/>
      <c r="E147" s="411"/>
      <c r="F147" s="411"/>
      <c r="G147" s="411"/>
      <c r="H147" s="411"/>
      <c r="I147" s="411"/>
      <c r="J147" s="411"/>
      <c r="K147" s="411"/>
      <c r="L147" s="411"/>
      <c r="M147" s="411"/>
      <c r="N147" s="411"/>
      <c r="O147" s="411"/>
      <c r="P147" s="411"/>
      <c r="Q147" s="411"/>
      <c r="R147" s="411"/>
      <c r="S147" s="411"/>
      <c r="T147" s="411"/>
      <c r="U147" s="412" t="s">
        <v>83</v>
      </c>
      <c r="V147" s="413"/>
      <c r="W147" s="413"/>
      <c r="X147" s="413"/>
      <c r="Y147" s="413"/>
      <c r="Z147" s="413"/>
      <c r="AA147" s="413"/>
      <c r="AB147" s="184"/>
      <c r="AC147" s="414"/>
      <c r="AD147" s="415" t="s">
        <v>95</v>
      </c>
      <c r="AE147" s="416"/>
      <c r="AF147" s="416"/>
      <c r="AG147" s="417"/>
      <c r="AH147" s="418" t="s">
        <v>96</v>
      </c>
      <c r="AI147" s="413"/>
      <c r="AJ147" s="419"/>
      <c r="AK147" s="5"/>
      <c r="AL147" s="190"/>
    </row>
    <row r="148" spans="1:38" s="117" customFormat="1" ht="18" customHeight="1">
      <c r="A148" s="420"/>
      <c r="B148" s="421" t="s">
        <v>315</v>
      </c>
      <c r="C148" s="318" t="s">
        <v>457</v>
      </c>
      <c r="D148" s="318"/>
      <c r="E148" s="318"/>
      <c r="F148" s="318"/>
      <c r="G148" s="318"/>
      <c r="H148" s="318"/>
      <c r="I148" s="318"/>
      <c r="J148" s="318"/>
      <c r="K148" s="318"/>
      <c r="L148" s="318"/>
      <c r="M148" s="318"/>
      <c r="N148" s="318"/>
      <c r="O148" s="318"/>
      <c r="P148" s="318"/>
      <c r="Q148" s="318"/>
      <c r="R148" s="318"/>
      <c r="S148" s="318"/>
      <c r="T148" s="318"/>
      <c r="U148" s="300"/>
      <c r="V148" s="300"/>
      <c r="W148" s="300"/>
      <c r="X148" s="300"/>
      <c r="Y148" s="422"/>
      <c r="Z148" s="422"/>
      <c r="AA148" s="422"/>
      <c r="AB148" s="422"/>
      <c r="AC148" s="211"/>
      <c r="AD148" s="211"/>
      <c r="AE148" s="211"/>
      <c r="AF148" s="211"/>
      <c r="AG148" s="190"/>
      <c r="AH148" s="190"/>
      <c r="AI148" s="190"/>
      <c r="AJ148" s="293"/>
      <c r="AK148" s="423"/>
      <c r="AL148" s="424"/>
    </row>
    <row r="149" spans="1:38" s="117" customFormat="1" ht="18" customHeight="1">
      <c r="A149" s="420"/>
      <c r="B149" s="425" t="s">
        <v>316</v>
      </c>
      <c r="C149" s="426" t="s">
        <v>324</v>
      </c>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7"/>
      <c r="Z149" s="427"/>
      <c r="AA149" s="427"/>
      <c r="AB149" s="427"/>
      <c r="AC149" s="428"/>
      <c r="AD149" s="429"/>
      <c r="AE149" s="428"/>
      <c r="AF149" s="428"/>
      <c r="AG149" s="430"/>
      <c r="AH149" s="430"/>
      <c r="AI149" s="430"/>
      <c r="AJ149" s="431"/>
      <c r="AK149" s="423"/>
      <c r="AL149" s="424"/>
    </row>
    <row r="150" spans="1:38" s="117" customFormat="1" ht="18" customHeight="1">
      <c r="A150" s="432"/>
      <c r="B150" s="433" t="s">
        <v>317</v>
      </c>
      <c r="C150" s="356" t="s">
        <v>458</v>
      </c>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434"/>
      <c r="Z150" s="434"/>
      <c r="AA150" s="434"/>
      <c r="AB150" s="434"/>
      <c r="AC150" s="208"/>
      <c r="AD150" s="208"/>
      <c r="AE150" s="208"/>
      <c r="AF150" s="208"/>
      <c r="AG150" s="435"/>
      <c r="AH150" s="435"/>
      <c r="AI150" s="435"/>
      <c r="AJ150" s="273"/>
      <c r="AK150" s="423"/>
      <c r="AL150" s="424"/>
    </row>
    <row r="151" spans="1:38" s="117" customFormat="1" ht="10.5" customHeight="1" thickBot="1">
      <c r="A151" s="436"/>
      <c r="B151" s="145"/>
      <c r="C151" s="300"/>
      <c r="D151" s="354"/>
      <c r="E151" s="354"/>
      <c r="F151" s="354"/>
      <c r="G151" s="354"/>
      <c r="H151" s="354"/>
      <c r="I151" s="354"/>
      <c r="J151" s="354"/>
      <c r="K151" s="354"/>
      <c r="L151" s="354"/>
      <c r="M151" s="354"/>
      <c r="N151" s="354"/>
      <c r="O151" s="354"/>
      <c r="P151" s="354"/>
      <c r="Q151" s="354"/>
      <c r="R151" s="354"/>
      <c r="S151" s="354"/>
      <c r="T151" s="354"/>
      <c r="U151" s="354"/>
      <c r="V151" s="354"/>
      <c r="W151" s="354"/>
      <c r="X151" s="354"/>
      <c r="Y151" s="422"/>
      <c r="Z151" s="422"/>
      <c r="AA151" s="422"/>
      <c r="AB151" s="422"/>
      <c r="AC151" s="211"/>
      <c r="AD151" s="211"/>
      <c r="AE151" s="211"/>
      <c r="AF151" s="211"/>
      <c r="AG151" s="190"/>
      <c r="AH151" s="190"/>
      <c r="AI151" s="190"/>
      <c r="AJ151" s="437"/>
      <c r="AK151" s="423"/>
      <c r="AL151" s="424"/>
    </row>
    <row r="152" spans="1:38" s="117" customFormat="1" ht="17.25" customHeight="1" thickBot="1">
      <c r="A152" s="438" t="s">
        <v>346</v>
      </c>
      <c r="B152" s="439"/>
      <c r="C152" s="439"/>
      <c r="D152" s="439"/>
      <c r="E152" s="439"/>
      <c r="F152" s="439"/>
      <c r="G152" s="439"/>
      <c r="H152" s="439"/>
      <c r="I152" s="439"/>
      <c r="J152" s="439"/>
      <c r="K152" s="439"/>
      <c r="L152" s="439"/>
      <c r="M152" s="439"/>
      <c r="N152" s="439"/>
      <c r="O152" s="439"/>
      <c r="P152" s="439"/>
      <c r="Q152" s="439"/>
      <c r="R152" s="439"/>
      <c r="S152" s="439"/>
      <c r="T152" s="440"/>
      <c r="U152" s="412" t="s">
        <v>83</v>
      </c>
      <c r="V152" s="184"/>
      <c r="W152" s="413"/>
      <c r="X152" s="413"/>
      <c r="Y152" s="413"/>
      <c r="Z152" s="413"/>
      <c r="AA152" s="413"/>
      <c r="AB152" s="413"/>
      <c r="AC152" s="414"/>
      <c r="AD152" s="415" t="s">
        <v>95</v>
      </c>
      <c r="AE152" s="416"/>
      <c r="AF152" s="416"/>
      <c r="AG152" s="417"/>
      <c r="AH152" s="418" t="s">
        <v>96</v>
      </c>
      <c r="AI152" s="413"/>
      <c r="AJ152" s="419"/>
      <c r="AK152" s="441"/>
      <c r="AL152" s="442"/>
    </row>
    <row r="153" spans="1:38" s="117" customFormat="1" ht="31.5" customHeight="1">
      <c r="A153" s="906"/>
      <c r="B153" s="443" t="s">
        <v>87</v>
      </c>
      <c r="C153" s="948" t="s">
        <v>459</v>
      </c>
      <c r="D153" s="949"/>
      <c r="E153" s="949"/>
      <c r="F153" s="949"/>
      <c r="G153" s="949"/>
      <c r="H153" s="949"/>
      <c r="I153" s="949"/>
      <c r="J153" s="949"/>
      <c r="K153" s="949"/>
      <c r="L153" s="949"/>
      <c r="M153" s="949"/>
      <c r="N153" s="949"/>
      <c r="O153" s="949"/>
      <c r="P153" s="949"/>
      <c r="Q153" s="949"/>
      <c r="R153" s="949"/>
      <c r="S153" s="949"/>
      <c r="T153" s="949"/>
      <c r="U153" s="949"/>
      <c r="V153" s="949"/>
      <c r="W153" s="949"/>
      <c r="X153" s="949"/>
      <c r="Y153" s="949"/>
      <c r="Z153" s="949"/>
      <c r="AA153" s="949"/>
      <c r="AB153" s="949"/>
      <c r="AC153" s="949"/>
      <c r="AD153" s="949"/>
      <c r="AE153" s="949"/>
      <c r="AF153" s="949"/>
      <c r="AG153" s="949"/>
      <c r="AH153" s="949"/>
      <c r="AI153" s="949"/>
      <c r="AJ153" s="950"/>
      <c r="AK153" s="5"/>
      <c r="AL153" s="444"/>
    </row>
    <row r="154" spans="1:38" s="117" customFormat="1" ht="15" customHeight="1">
      <c r="A154" s="907"/>
      <c r="B154" s="1045"/>
      <c r="C154" s="891" t="s">
        <v>319</v>
      </c>
      <c r="D154" s="892"/>
      <c r="E154" s="892"/>
      <c r="F154" s="892"/>
      <c r="G154" s="892"/>
      <c r="H154" s="892"/>
      <c r="I154" s="892"/>
      <c r="J154" s="893"/>
      <c r="K154" s="1046"/>
      <c r="L154" s="963" t="s">
        <v>320</v>
      </c>
      <c r="M154" s="933" t="s">
        <v>460</v>
      </c>
      <c r="N154" s="934"/>
      <c r="O154" s="934"/>
      <c r="P154" s="934"/>
      <c r="Q154" s="934"/>
      <c r="R154" s="934"/>
      <c r="S154" s="934"/>
      <c r="T154" s="934"/>
      <c r="U154" s="934"/>
      <c r="V154" s="934"/>
      <c r="W154" s="934"/>
      <c r="X154" s="934"/>
      <c r="Y154" s="934"/>
      <c r="Z154" s="934"/>
      <c r="AA154" s="934"/>
      <c r="AB154" s="934"/>
      <c r="AC154" s="934"/>
      <c r="AD154" s="934"/>
      <c r="AE154" s="934"/>
      <c r="AF154" s="934"/>
      <c r="AG154" s="934"/>
      <c r="AH154" s="934"/>
      <c r="AI154" s="934"/>
      <c r="AJ154" s="935"/>
      <c r="AK154" s="445"/>
      <c r="AL154" s="446"/>
    </row>
    <row r="155" spans="1:38" s="117" customFormat="1" ht="15" customHeight="1" thickBot="1">
      <c r="A155" s="907"/>
      <c r="B155" s="848"/>
      <c r="C155" s="891"/>
      <c r="D155" s="892"/>
      <c r="E155" s="892"/>
      <c r="F155" s="892"/>
      <c r="G155" s="892"/>
      <c r="H155" s="892"/>
      <c r="I155" s="892"/>
      <c r="J155" s="893"/>
      <c r="K155" s="1046"/>
      <c r="L155" s="963"/>
      <c r="M155" s="933"/>
      <c r="N155" s="934"/>
      <c r="O155" s="934"/>
      <c r="P155" s="934"/>
      <c r="Q155" s="934"/>
      <c r="R155" s="934"/>
      <c r="S155" s="934"/>
      <c r="T155" s="934"/>
      <c r="U155" s="934"/>
      <c r="V155" s="934"/>
      <c r="W155" s="934"/>
      <c r="X155" s="934"/>
      <c r="Y155" s="934"/>
      <c r="Z155" s="934"/>
      <c r="AA155" s="934"/>
      <c r="AB155" s="934"/>
      <c r="AC155" s="934"/>
      <c r="AD155" s="934"/>
      <c r="AE155" s="934"/>
      <c r="AF155" s="934"/>
      <c r="AG155" s="934"/>
      <c r="AH155" s="934"/>
      <c r="AI155" s="934"/>
      <c r="AJ155" s="935"/>
      <c r="AK155" s="445"/>
      <c r="AL155" s="446"/>
    </row>
    <row r="156" spans="1:38" s="117" customFormat="1" ht="75" customHeight="1" thickBot="1">
      <c r="A156" s="907"/>
      <c r="B156" s="848"/>
      <c r="C156" s="891"/>
      <c r="D156" s="892"/>
      <c r="E156" s="892"/>
      <c r="F156" s="892"/>
      <c r="G156" s="892"/>
      <c r="H156" s="892"/>
      <c r="I156" s="892"/>
      <c r="J156" s="893"/>
      <c r="K156" s="447"/>
      <c r="L156" s="1047"/>
      <c r="M156" s="960"/>
      <c r="N156" s="961"/>
      <c r="O156" s="961"/>
      <c r="P156" s="961"/>
      <c r="Q156" s="961"/>
      <c r="R156" s="961"/>
      <c r="S156" s="961"/>
      <c r="T156" s="961"/>
      <c r="U156" s="961"/>
      <c r="V156" s="961"/>
      <c r="W156" s="961"/>
      <c r="X156" s="961"/>
      <c r="Y156" s="961"/>
      <c r="Z156" s="961"/>
      <c r="AA156" s="961"/>
      <c r="AB156" s="961"/>
      <c r="AC156" s="961"/>
      <c r="AD156" s="961"/>
      <c r="AE156" s="961"/>
      <c r="AF156" s="961"/>
      <c r="AG156" s="961"/>
      <c r="AH156" s="961"/>
      <c r="AI156" s="961"/>
      <c r="AJ156" s="962"/>
      <c r="AK156" s="5"/>
      <c r="AL156" s="446"/>
    </row>
    <row r="157" spans="1:38" s="117" customFormat="1" ht="17.25" customHeight="1" thickBot="1">
      <c r="A157" s="907"/>
      <c r="B157" s="848"/>
      <c r="C157" s="891"/>
      <c r="D157" s="892"/>
      <c r="E157" s="892"/>
      <c r="F157" s="892"/>
      <c r="G157" s="892"/>
      <c r="H157" s="892"/>
      <c r="I157" s="892"/>
      <c r="J157" s="893"/>
      <c r="K157" s="448"/>
      <c r="L157" s="963" t="s">
        <v>321</v>
      </c>
      <c r="M157" s="449" t="s">
        <v>90</v>
      </c>
      <c r="N157" s="446"/>
      <c r="O157" s="446"/>
      <c r="P157" s="446"/>
      <c r="Q157" s="446"/>
      <c r="R157" s="446"/>
      <c r="S157" s="446"/>
      <c r="T157" s="446"/>
      <c r="U157" s="446"/>
      <c r="W157" s="446"/>
      <c r="X157" s="446"/>
      <c r="Y157" s="446"/>
      <c r="Z157" s="446"/>
      <c r="AA157" s="446"/>
      <c r="AB157" s="446"/>
      <c r="AC157" s="446"/>
      <c r="AD157" s="446"/>
      <c r="AE157" s="446"/>
      <c r="AF157" s="446"/>
      <c r="AG157" s="446"/>
      <c r="AH157" s="446"/>
      <c r="AI157" s="446"/>
      <c r="AJ157" s="350" t="s">
        <v>97</v>
      </c>
      <c r="AK157" s="445"/>
      <c r="AL157" s="446"/>
    </row>
    <row r="158" spans="1:38" s="117" customFormat="1" ht="75" customHeight="1" thickBot="1">
      <c r="A158" s="908"/>
      <c r="B158" s="848"/>
      <c r="C158" s="891"/>
      <c r="D158" s="892"/>
      <c r="E158" s="892"/>
      <c r="F158" s="892"/>
      <c r="G158" s="892"/>
      <c r="H158" s="892"/>
      <c r="I158" s="892"/>
      <c r="J158" s="893"/>
      <c r="K158" s="450"/>
      <c r="L158" s="964"/>
      <c r="M158" s="965" t="s">
        <v>461</v>
      </c>
      <c r="N158" s="966"/>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7"/>
      <c r="AK158" s="5"/>
      <c r="AL158" s="354"/>
    </row>
    <row r="159" spans="1:38" s="117" customFormat="1" ht="18" customHeight="1">
      <c r="A159" s="451"/>
      <c r="B159" s="452" t="s">
        <v>325</v>
      </c>
      <c r="C159" s="453" t="s">
        <v>463</v>
      </c>
      <c r="D159" s="454"/>
      <c r="E159" s="454"/>
      <c r="F159" s="454"/>
      <c r="G159" s="454"/>
      <c r="H159" s="454"/>
      <c r="I159" s="454"/>
      <c r="J159" s="454"/>
      <c r="K159" s="454"/>
      <c r="L159" s="454"/>
      <c r="M159" s="357"/>
      <c r="N159" s="357"/>
      <c r="O159" s="357"/>
      <c r="P159" s="357"/>
      <c r="Q159" s="357"/>
      <c r="R159" s="357"/>
      <c r="S159" s="357"/>
      <c r="T159" s="357"/>
      <c r="U159" s="357"/>
      <c r="V159" s="357"/>
      <c r="W159" s="357"/>
      <c r="X159" s="357"/>
      <c r="Y159" s="434"/>
      <c r="Z159" s="434"/>
      <c r="AA159" s="434"/>
      <c r="AB159" s="434"/>
      <c r="AC159" s="208"/>
      <c r="AD159" s="208"/>
      <c r="AE159" s="208"/>
      <c r="AF159" s="208"/>
      <c r="AG159" s="435"/>
      <c r="AH159" s="435"/>
      <c r="AI159" s="435"/>
      <c r="AJ159" s="455"/>
      <c r="AK159" s="423"/>
      <c r="AL159" s="424"/>
    </row>
    <row r="160" spans="1:38" s="117" customFormat="1" ht="10.5" customHeight="1" thickBot="1">
      <c r="A160" s="352"/>
      <c r="B160" s="352"/>
      <c r="C160" s="352"/>
      <c r="D160" s="352"/>
      <c r="E160" s="352"/>
      <c r="F160" s="352"/>
      <c r="G160" s="352"/>
      <c r="H160" s="352"/>
      <c r="I160" s="352"/>
      <c r="J160" s="35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406"/>
      <c r="AL160" s="212"/>
    </row>
    <row r="161" spans="1:46" s="117" customFormat="1" ht="17.25" customHeight="1" thickBot="1">
      <c r="A161" s="456" t="s">
        <v>347</v>
      </c>
      <c r="B161" s="457"/>
      <c r="C161" s="457"/>
      <c r="D161" s="457"/>
      <c r="E161" s="457"/>
      <c r="F161" s="457"/>
      <c r="G161" s="457"/>
      <c r="H161" s="457"/>
      <c r="I161" s="457"/>
      <c r="J161" s="457"/>
      <c r="K161" s="457"/>
      <c r="L161" s="457"/>
      <c r="M161" s="457"/>
      <c r="N161" s="457"/>
      <c r="O161" s="457"/>
      <c r="P161" s="457"/>
      <c r="Q161" s="457"/>
      <c r="R161" s="457"/>
      <c r="S161" s="457"/>
      <c r="T161" s="457"/>
      <c r="U161" s="412" t="s">
        <v>119</v>
      </c>
      <c r="V161" s="184"/>
      <c r="W161" s="458"/>
      <c r="X161" s="458"/>
      <c r="Y161" s="458"/>
      <c r="Z161" s="458"/>
      <c r="AA161" s="458"/>
      <c r="AB161" s="458"/>
      <c r="AC161" s="414"/>
      <c r="AD161" s="415" t="s">
        <v>95</v>
      </c>
      <c r="AE161" s="416"/>
      <c r="AF161" s="416"/>
      <c r="AG161" s="417"/>
      <c r="AH161" s="418" t="s">
        <v>96</v>
      </c>
      <c r="AI161" s="413"/>
      <c r="AJ161" s="419"/>
      <c r="AK161" s="110"/>
      <c r="AL161" s="442"/>
    </row>
    <row r="162" spans="1:46" s="117" customFormat="1" ht="25.5" customHeight="1">
      <c r="A162" s="906"/>
      <c r="B162" s="459" t="s">
        <v>315</v>
      </c>
      <c r="C162" s="909" t="s">
        <v>462</v>
      </c>
      <c r="D162" s="910"/>
      <c r="E162" s="910"/>
      <c r="F162" s="910"/>
      <c r="G162" s="910"/>
      <c r="H162" s="910"/>
      <c r="I162" s="910"/>
      <c r="J162" s="910"/>
      <c r="K162" s="910"/>
      <c r="L162" s="910"/>
      <c r="M162" s="910"/>
      <c r="N162" s="910"/>
      <c r="O162" s="910"/>
      <c r="P162" s="910"/>
      <c r="Q162" s="910"/>
      <c r="R162" s="910"/>
      <c r="S162" s="910"/>
      <c r="T162" s="910"/>
      <c r="U162" s="911"/>
      <c r="V162" s="911"/>
      <c r="W162" s="911"/>
      <c r="X162" s="911"/>
      <c r="Y162" s="911"/>
      <c r="Z162" s="911"/>
      <c r="AA162" s="911"/>
      <c r="AB162" s="911"/>
      <c r="AC162" s="911"/>
      <c r="AD162" s="911"/>
      <c r="AE162" s="911"/>
      <c r="AF162" s="911"/>
      <c r="AG162" s="911"/>
      <c r="AH162" s="911"/>
      <c r="AI162" s="911"/>
      <c r="AJ162" s="912"/>
      <c r="AK162" s="110"/>
      <c r="AL162" s="354"/>
    </row>
    <row r="163" spans="1:46" s="117" customFormat="1" ht="27" customHeight="1">
      <c r="A163" s="907"/>
      <c r="B163" s="847"/>
      <c r="C163" s="888" t="s">
        <v>326</v>
      </c>
      <c r="D163" s="889"/>
      <c r="E163" s="889"/>
      <c r="F163" s="889"/>
      <c r="G163" s="889"/>
      <c r="H163" s="889"/>
      <c r="I163" s="889"/>
      <c r="J163" s="890"/>
      <c r="K163" s="460"/>
      <c r="L163" s="461" t="s">
        <v>121</v>
      </c>
      <c r="M163" s="1053" t="s">
        <v>88</v>
      </c>
      <c r="N163" s="1054"/>
      <c r="O163" s="1054"/>
      <c r="P163" s="1054"/>
      <c r="Q163" s="1054"/>
      <c r="R163" s="1054"/>
      <c r="S163" s="1054"/>
      <c r="T163" s="1054"/>
      <c r="U163" s="1054"/>
      <c r="V163" s="1054"/>
      <c r="W163" s="1054"/>
      <c r="X163" s="1054"/>
      <c r="Y163" s="1054"/>
      <c r="Z163" s="1054"/>
      <c r="AA163" s="1054"/>
      <c r="AB163" s="1054"/>
      <c r="AC163" s="1054"/>
      <c r="AD163" s="1054"/>
      <c r="AE163" s="1054"/>
      <c r="AF163" s="1054"/>
      <c r="AG163" s="1054"/>
      <c r="AH163" s="1054"/>
      <c r="AI163" s="1054"/>
      <c r="AJ163" s="1055"/>
      <c r="AK163" s="110"/>
      <c r="AL163" s="424"/>
    </row>
    <row r="164" spans="1:46" s="117" customFormat="1" ht="40.5" customHeight="1">
      <c r="A164" s="907"/>
      <c r="B164" s="848"/>
      <c r="C164" s="891"/>
      <c r="D164" s="892"/>
      <c r="E164" s="892"/>
      <c r="F164" s="892"/>
      <c r="G164" s="892"/>
      <c r="H164" s="892"/>
      <c r="I164" s="892"/>
      <c r="J164" s="893"/>
      <c r="K164" s="462"/>
      <c r="L164" s="463" t="s">
        <v>323</v>
      </c>
      <c r="M164" s="897" t="s">
        <v>84</v>
      </c>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98"/>
      <c r="AK164" s="464"/>
      <c r="AL164" s="465"/>
    </row>
    <row r="165" spans="1:46" s="117" customFormat="1" ht="40.5" customHeight="1">
      <c r="A165" s="908"/>
      <c r="B165" s="848"/>
      <c r="C165" s="891"/>
      <c r="D165" s="892"/>
      <c r="E165" s="892"/>
      <c r="F165" s="892"/>
      <c r="G165" s="892"/>
      <c r="H165" s="892"/>
      <c r="I165" s="892"/>
      <c r="J165" s="893"/>
      <c r="K165" s="450"/>
      <c r="L165" s="466" t="s">
        <v>322</v>
      </c>
      <c r="M165" s="899" t="s">
        <v>89</v>
      </c>
      <c r="N165" s="900"/>
      <c r="O165" s="900"/>
      <c r="P165" s="900"/>
      <c r="Q165" s="900"/>
      <c r="R165" s="900"/>
      <c r="S165" s="900"/>
      <c r="T165" s="900"/>
      <c r="U165" s="900"/>
      <c r="V165" s="900"/>
      <c r="W165" s="900"/>
      <c r="X165" s="900"/>
      <c r="Y165" s="900"/>
      <c r="Z165" s="900"/>
      <c r="AA165" s="900"/>
      <c r="AB165" s="900"/>
      <c r="AC165" s="900"/>
      <c r="AD165" s="900"/>
      <c r="AE165" s="900"/>
      <c r="AF165" s="900"/>
      <c r="AG165" s="900"/>
      <c r="AH165" s="900"/>
      <c r="AI165" s="900"/>
      <c r="AJ165" s="901"/>
      <c r="AK165" s="464"/>
      <c r="AL165" s="465"/>
    </row>
    <row r="166" spans="1:46" s="117" customFormat="1" ht="18" customHeight="1">
      <c r="A166" s="451"/>
      <c r="B166" s="452" t="s">
        <v>325</v>
      </c>
      <c r="C166" s="453" t="s">
        <v>463</v>
      </c>
      <c r="D166" s="454"/>
      <c r="E166" s="454"/>
      <c r="F166" s="454"/>
      <c r="G166" s="454"/>
      <c r="H166" s="454"/>
      <c r="I166" s="454"/>
      <c r="J166" s="454"/>
      <c r="K166" s="454"/>
      <c r="L166" s="454"/>
      <c r="M166" s="454"/>
      <c r="N166" s="454"/>
      <c r="O166" s="454"/>
      <c r="P166" s="454"/>
      <c r="Q166" s="454"/>
      <c r="R166" s="454"/>
      <c r="S166" s="454"/>
      <c r="T166" s="454"/>
      <c r="U166" s="454"/>
      <c r="V166" s="454"/>
      <c r="W166" s="454"/>
      <c r="X166" s="454"/>
      <c r="Y166" s="467"/>
      <c r="Z166" s="467"/>
      <c r="AA166" s="467"/>
      <c r="AB166" s="467"/>
      <c r="AC166" s="468"/>
      <c r="AD166" s="468"/>
      <c r="AE166" s="468"/>
      <c r="AF166" s="468"/>
      <c r="AG166" s="469"/>
      <c r="AH166" s="469"/>
      <c r="AI166" s="469"/>
      <c r="AJ166" s="470"/>
      <c r="AK166" s="423"/>
      <c r="AL166" s="424"/>
    </row>
    <row r="167" spans="1:46" s="117" customFormat="1" ht="28.5" customHeight="1">
      <c r="A167" s="902" t="s">
        <v>189</v>
      </c>
      <c r="B167" s="902"/>
      <c r="C167" s="902"/>
      <c r="D167" s="902"/>
      <c r="E167" s="902"/>
      <c r="F167" s="902"/>
      <c r="G167" s="902"/>
      <c r="H167" s="902"/>
      <c r="I167" s="902"/>
      <c r="J167" s="902"/>
      <c r="K167" s="902"/>
      <c r="L167" s="902"/>
      <c r="M167" s="902"/>
      <c r="N167" s="902"/>
      <c r="O167" s="902"/>
      <c r="P167" s="902"/>
      <c r="Q167" s="902"/>
      <c r="R167" s="902"/>
      <c r="S167" s="902"/>
      <c r="T167" s="902"/>
      <c r="U167" s="902"/>
      <c r="V167" s="902"/>
      <c r="W167" s="902"/>
      <c r="X167" s="902"/>
      <c r="Y167" s="902"/>
      <c r="Z167" s="902"/>
      <c r="AA167" s="902"/>
      <c r="AB167" s="902"/>
      <c r="AC167" s="902"/>
      <c r="AD167" s="902"/>
      <c r="AE167" s="902"/>
      <c r="AF167" s="902"/>
      <c r="AG167" s="902"/>
      <c r="AH167" s="902"/>
      <c r="AI167" s="902"/>
      <c r="AJ167" s="902"/>
      <c r="AK167" s="464"/>
      <c r="AL167" s="354"/>
    </row>
    <row r="168" spans="1:46">
      <c r="A168" s="150" t="s">
        <v>259</v>
      </c>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K168" s="464"/>
      <c r="AT168" s="142"/>
    </row>
    <row r="169" spans="1:46" ht="18" customHeight="1">
      <c r="A169" s="150"/>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F169" s="350" t="s">
        <v>258</v>
      </c>
      <c r="AG169" s="471"/>
      <c r="AH169" s="472" t="s">
        <v>174</v>
      </c>
      <c r="AI169" s="471"/>
      <c r="AJ169" s="473"/>
      <c r="AK169" s="5"/>
      <c r="AT169" s="142"/>
    </row>
    <row r="170" spans="1:46" ht="66.75" customHeight="1">
      <c r="A170" s="989" t="s">
        <v>433</v>
      </c>
      <c r="B170" s="990"/>
      <c r="C170" s="990"/>
      <c r="D170" s="990"/>
      <c r="E170" s="990"/>
      <c r="F170" s="990"/>
      <c r="G170" s="990"/>
      <c r="H170" s="990"/>
      <c r="I170" s="990"/>
      <c r="J170" s="990"/>
      <c r="K170" s="990"/>
      <c r="L170" s="990"/>
      <c r="M170" s="990"/>
      <c r="N170" s="990"/>
      <c r="O170" s="990"/>
      <c r="P170" s="990"/>
      <c r="Q170" s="990"/>
      <c r="R170" s="990"/>
      <c r="S170" s="990"/>
      <c r="T170" s="990"/>
      <c r="U170" s="990"/>
      <c r="V170" s="990"/>
      <c r="W170" s="990"/>
      <c r="X170" s="990"/>
      <c r="Y170" s="990"/>
      <c r="Z170" s="990"/>
      <c r="AA170" s="990"/>
      <c r="AB170" s="990"/>
      <c r="AC170" s="990"/>
      <c r="AD170" s="990"/>
      <c r="AE170" s="990"/>
      <c r="AF170" s="990"/>
      <c r="AG170" s="990"/>
      <c r="AH170" s="990"/>
      <c r="AI170" s="990"/>
      <c r="AJ170" s="991"/>
      <c r="AK170" s="474"/>
      <c r="AT170" s="142"/>
    </row>
    <row r="171" spans="1:46" ht="7.5" customHeight="1">
      <c r="A171" s="475"/>
      <c r="B171" s="475"/>
      <c r="C171" s="475"/>
      <c r="D171" s="475"/>
      <c r="E171" s="475"/>
      <c r="F171" s="475"/>
      <c r="G171" s="475"/>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5"/>
      <c r="AD171" s="475"/>
      <c r="AE171" s="475"/>
      <c r="AF171" s="475"/>
      <c r="AG171" s="475"/>
      <c r="AH171" s="475"/>
      <c r="AI171" s="475"/>
      <c r="AJ171" s="476"/>
      <c r="AK171" s="474"/>
      <c r="AT171" s="142"/>
    </row>
    <row r="172" spans="1:46" ht="15" customHeight="1" thickBot="1">
      <c r="A172" s="1050" t="s">
        <v>86</v>
      </c>
      <c r="B172" s="1051"/>
      <c r="C172" s="1051"/>
      <c r="D172" s="1052"/>
      <c r="E172" s="903" t="s">
        <v>85</v>
      </c>
      <c r="F172" s="904"/>
      <c r="G172" s="904"/>
      <c r="H172" s="904"/>
      <c r="I172" s="904"/>
      <c r="J172" s="904"/>
      <c r="K172" s="904"/>
      <c r="L172" s="904"/>
      <c r="M172" s="904"/>
      <c r="N172" s="904"/>
      <c r="O172" s="904"/>
      <c r="P172" s="904"/>
      <c r="Q172" s="904"/>
      <c r="R172" s="904"/>
      <c r="S172" s="904"/>
      <c r="T172" s="904"/>
      <c r="U172" s="904"/>
      <c r="V172" s="904"/>
      <c r="W172" s="904"/>
      <c r="X172" s="904"/>
      <c r="Y172" s="904"/>
      <c r="Z172" s="904"/>
      <c r="AA172" s="904"/>
      <c r="AB172" s="904"/>
      <c r="AC172" s="904"/>
      <c r="AD172" s="904"/>
      <c r="AE172" s="904"/>
      <c r="AF172" s="904"/>
      <c r="AG172" s="904"/>
      <c r="AH172" s="904"/>
      <c r="AI172" s="904"/>
      <c r="AJ172" s="905"/>
      <c r="AK172" s="474"/>
      <c r="AT172" s="142"/>
    </row>
    <row r="173" spans="1:46" s="478" customFormat="1" ht="39" customHeight="1">
      <c r="A173" s="849" t="s">
        <v>17</v>
      </c>
      <c r="B173" s="850"/>
      <c r="C173" s="850"/>
      <c r="D173" s="851"/>
      <c r="E173" s="477"/>
      <c r="F173" s="1048" t="s">
        <v>464</v>
      </c>
      <c r="G173" s="1048"/>
      <c r="H173" s="1048"/>
      <c r="I173" s="1048"/>
      <c r="J173" s="1048"/>
      <c r="K173" s="1048"/>
      <c r="L173" s="1048"/>
      <c r="M173" s="1048"/>
      <c r="N173" s="1048"/>
      <c r="O173" s="1048"/>
      <c r="P173" s="1048"/>
      <c r="Q173" s="1048"/>
      <c r="R173" s="1048"/>
      <c r="S173" s="1048"/>
      <c r="T173" s="1048"/>
      <c r="U173" s="1048"/>
      <c r="V173" s="1048"/>
      <c r="W173" s="1048"/>
      <c r="X173" s="1048"/>
      <c r="Y173" s="1048"/>
      <c r="Z173" s="1048"/>
      <c r="AA173" s="1048"/>
      <c r="AB173" s="1048"/>
      <c r="AC173" s="1048"/>
      <c r="AD173" s="1048"/>
      <c r="AE173" s="1048"/>
      <c r="AF173" s="1048"/>
      <c r="AG173" s="1048"/>
      <c r="AH173" s="1048"/>
      <c r="AI173" s="1048"/>
      <c r="AJ173" s="1049"/>
      <c r="AK173" s="474"/>
    </row>
    <row r="174" spans="1:46" s="478" customFormat="1" ht="13.5" customHeight="1">
      <c r="A174" s="852"/>
      <c r="B174" s="853"/>
      <c r="C174" s="853"/>
      <c r="D174" s="854"/>
      <c r="E174" s="479"/>
      <c r="F174" s="846" t="s">
        <v>52</v>
      </c>
      <c r="G174" s="846"/>
      <c r="H174" s="846"/>
      <c r="I174" s="846"/>
      <c r="J174" s="846"/>
      <c r="K174" s="846"/>
      <c r="L174" s="846"/>
      <c r="M174" s="846"/>
      <c r="N174" s="846"/>
      <c r="O174" s="846"/>
      <c r="P174" s="846"/>
      <c r="Q174" s="846"/>
      <c r="R174" s="846"/>
      <c r="S174" s="846"/>
      <c r="T174" s="846"/>
      <c r="U174" s="846"/>
      <c r="V174" s="846"/>
      <c r="W174" s="846"/>
      <c r="X174" s="846"/>
      <c r="Y174" s="846"/>
      <c r="Z174" s="846"/>
      <c r="AA174" s="846"/>
      <c r="AB174" s="846"/>
      <c r="AC174" s="846"/>
      <c r="AD174" s="846"/>
      <c r="AE174" s="846"/>
      <c r="AF174" s="846"/>
      <c r="AG174" s="846"/>
      <c r="AH174" s="846"/>
      <c r="AI174" s="846"/>
      <c r="AJ174" s="480"/>
      <c r="AK174" s="474"/>
    </row>
    <row r="175" spans="1:46" s="478" customFormat="1" ht="13.5" customHeight="1">
      <c r="A175" s="852"/>
      <c r="B175" s="853"/>
      <c r="C175" s="853"/>
      <c r="D175" s="854"/>
      <c r="E175" s="479"/>
      <c r="F175" s="846" t="s">
        <v>53</v>
      </c>
      <c r="G175" s="846"/>
      <c r="H175" s="846"/>
      <c r="I175" s="846"/>
      <c r="J175" s="846"/>
      <c r="K175" s="846"/>
      <c r="L175" s="846"/>
      <c r="M175" s="846"/>
      <c r="N175" s="846"/>
      <c r="O175" s="846"/>
      <c r="P175" s="846"/>
      <c r="Q175" s="846"/>
      <c r="R175" s="846"/>
      <c r="S175" s="846"/>
      <c r="T175" s="846"/>
      <c r="U175" s="846"/>
      <c r="V175" s="846"/>
      <c r="W175" s="846"/>
      <c r="X175" s="846"/>
      <c r="Y175" s="846"/>
      <c r="Z175" s="846"/>
      <c r="AA175" s="846"/>
      <c r="AB175" s="846"/>
      <c r="AC175" s="846"/>
      <c r="AD175" s="846"/>
      <c r="AE175" s="846"/>
      <c r="AF175" s="846"/>
      <c r="AG175" s="846"/>
      <c r="AH175" s="846"/>
      <c r="AI175" s="846"/>
      <c r="AJ175" s="480"/>
      <c r="AK175" s="474"/>
    </row>
    <row r="176" spans="1:46" s="478" customFormat="1" ht="13.5" customHeight="1">
      <c r="A176" s="852"/>
      <c r="B176" s="853"/>
      <c r="C176" s="853"/>
      <c r="D176" s="854"/>
      <c r="E176" s="479"/>
      <c r="F176" s="846" t="s">
        <v>465</v>
      </c>
      <c r="G176" s="846"/>
      <c r="H176" s="846"/>
      <c r="I176" s="846"/>
      <c r="J176" s="846"/>
      <c r="K176" s="846"/>
      <c r="L176" s="846"/>
      <c r="M176" s="846"/>
      <c r="N176" s="846"/>
      <c r="O176" s="846"/>
      <c r="P176" s="846"/>
      <c r="Q176" s="846"/>
      <c r="R176" s="846"/>
      <c r="S176" s="846"/>
      <c r="T176" s="846"/>
      <c r="U176" s="846"/>
      <c r="V176" s="846"/>
      <c r="W176" s="846"/>
      <c r="X176" s="846"/>
      <c r="Y176" s="846"/>
      <c r="Z176" s="846"/>
      <c r="AA176" s="846"/>
      <c r="AB176" s="846"/>
      <c r="AC176" s="846"/>
      <c r="AD176" s="846"/>
      <c r="AE176" s="846"/>
      <c r="AF176" s="846"/>
      <c r="AG176" s="846"/>
      <c r="AH176" s="846"/>
      <c r="AI176" s="846"/>
      <c r="AJ176" s="480"/>
      <c r="AK176" s="474"/>
    </row>
    <row r="177" spans="1:37" s="478" customFormat="1" ht="13.5" customHeight="1">
      <c r="A177" s="855"/>
      <c r="B177" s="856"/>
      <c r="C177" s="856"/>
      <c r="D177" s="857"/>
      <c r="E177" s="481"/>
      <c r="F177" s="1056" t="s">
        <v>68</v>
      </c>
      <c r="G177" s="1056"/>
      <c r="H177" s="1056"/>
      <c r="I177" s="1056"/>
      <c r="J177" s="1056"/>
      <c r="K177" s="1056"/>
      <c r="L177" s="1056"/>
      <c r="M177" s="1056"/>
      <c r="N177" s="1056"/>
      <c r="O177" s="1056"/>
      <c r="P177" s="1056"/>
      <c r="Q177" s="1056"/>
      <c r="R177" s="1056"/>
      <c r="S177" s="1056"/>
      <c r="T177" s="1056"/>
      <c r="U177" s="1056"/>
      <c r="V177" s="1056"/>
      <c r="W177" s="1056"/>
      <c r="X177" s="1056"/>
      <c r="Y177" s="1056"/>
      <c r="Z177" s="1056"/>
      <c r="AA177" s="1056"/>
      <c r="AB177" s="1056"/>
      <c r="AC177" s="1056"/>
      <c r="AD177" s="1056"/>
      <c r="AE177" s="1056"/>
      <c r="AF177" s="1056"/>
      <c r="AG177" s="1056"/>
      <c r="AH177" s="1056"/>
      <c r="AI177" s="1056"/>
      <c r="AJ177" s="482"/>
      <c r="AK177" s="474"/>
    </row>
    <row r="178" spans="1:37" s="117" customFormat="1" ht="13.5" customHeight="1">
      <c r="A178" s="828" t="s">
        <v>54</v>
      </c>
      <c r="B178" s="829"/>
      <c r="C178" s="829"/>
      <c r="D178" s="830"/>
      <c r="E178" s="483"/>
      <c r="F178" s="845" t="s">
        <v>466</v>
      </c>
      <c r="G178" s="845"/>
      <c r="H178" s="845"/>
      <c r="I178" s="845"/>
      <c r="J178" s="845"/>
      <c r="K178" s="845"/>
      <c r="L178" s="845"/>
      <c r="M178" s="845"/>
      <c r="N178" s="845"/>
      <c r="O178" s="845"/>
      <c r="P178" s="845"/>
      <c r="Q178" s="845"/>
      <c r="R178" s="845"/>
      <c r="S178" s="845"/>
      <c r="T178" s="845"/>
      <c r="U178" s="845"/>
      <c r="V178" s="845"/>
      <c r="W178" s="845"/>
      <c r="X178" s="845"/>
      <c r="Y178" s="845"/>
      <c r="Z178" s="845"/>
      <c r="AA178" s="845"/>
      <c r="AB178" s="845"/>
      <c r="AC178" s="845"/>
      <c r="AD178" s="845"/>
      <c r="AE178" s="845"/>
      <c r="AF178" s="845"/>
      <c r="AG178" s="845"/>
      <c r="AH178" s="845"/>
      <c r="AI178" s="845"/>
      <c r="AJ178" s="484"/>
      <c r="AK178" s="474"/>
    </row>
    <row r="179" spans="1:37" s="117" customFormat="1" ht="13.5" customHeight="1">
      <c r="A179" s="831"/>
      <c r="B179" s="832"/>
      <c r="C179" s="832"/>
      <c r="D179" s="833"/>
      <c r="E179" s="479"/>
      <c r="F179" s="846" t="s">
        <v>55</v>
      </c>
      <c r="G179" s="846"/>
      <c r="H179" s="846"/>
      <c r="I179" s="846"/>
      <c r="J179" s="846"/>
      <c r="K179" s="846"/>
      <c r="L179" s="846"/>
      <c r="M179" s="846"/>
      <c r="N179" s="846"/>
      <c r="O179" s="846"/>
      <c r="P179" s="846"/>
      <c r="Q179" s="846"/>
      <c r="R179" s="846"/>
      <c r="S179" s="846"/>
      <c r="T179" s="846"/>
      <c r="U179" s="846"/>
      <c r="V179" s="846"/>
      <c r="W179" s="846"/>
      <c r="X179" s="846"/>
      <c r="Y179" s="846"/>
      <c r="Z179" s="846"/>
      <c r="AA179" s="846"/>
      <c r="AB179" s="846"/>
      <c r="AC179" s="846"/>
      <c r="AD179" s="846"/>
      <c r="AE179" s="846"/>
      <c r="AF179" s="846"/>
      <c r="AG179" s="846"/>
      <c r="AH179" s="846"/>
      <c r="AI179" s="846"/>
      <c r="AJ179" s="894"/>
      <c r="AK179" s="474"/>
    </row>
    <row r="180" spans="1:37" s="117" customFormat="1" ht="35.25" customHeight="1">
      <c r="A180" s="831"/>
      <c r="B180" s="832"/>
      <c r="C180" s="832"/>
      <c r="D180" s="833"/>
      <c r="E180" s="479"/>
      <c r="F180" s="986" t="s">
        <v>467</v>
      </c>
      <c r="G180" s="986"/>
      <c r="H180" s="986"/>
      <c r="I180" s="986"/>
      <c r="J180" s="986"/>
      <c r="K180" s="986"/>
      <c r="L180" s="986"/>
      <c r="M180" s="986"/>
      <c r="N180" s="986"/>
      <c r="O180" s="986"/>
      <c r="P180" s="986"/>
      <c r="Q180" s="986"/>
      <c r="R180" s="986"/>
      <c r="S180" s="986"/>
      <c r="T180" s="986"/>
      <c r="U180" s="986"/>
      <c r="V180" s="986"/>
      <c r="W180" s="986"/>
      <c r="X180" s="986"/>
      <c r="Y180" s="986"/>
      <c r="Z180" s="986"/>
      <c r="AA180" s="986"/>
      <c r="AB180" s="986"/>
      <c r="AC180" s="986"/>
      <c r="AD180" s="986"/>
      <c r="AE180" s="986"/>
      <c r="AF180" s="986"/>
      <c r="AG180" s="986"/>
      <c r="AH180" s="986"/>
      <c r="AI180" s="986"/>
      <c r="AJ180" s="987"/>
      <c r="AK180" s="474"/>
    </row>
    <row r="181" spans="1:37" s="117" customFormat="1" ht="13.5" customHeight="1">
      <c r="A181" s="831"/>
      <c r="B181" s="832"/>
      <c r="C181" s="832"/>
      <c r="D181" s="833"/>
      <c r="E181" s="479"/>
      <c r="F181" s="846" t="s">
        <v>468</v>
      </c>
      <c r="G181" s="846"/>
      <c r="H181" s="846"/>
      <c r="I181" s="846"/>
      <c r="J181" s="846"/>
      <c r="K181" s="846"/>
      <c r="L181" s="846"/>
      <c r="M181" s="846"/>
      <c r="N181" s="846"/>
      <c r="O181" s="846"/>
      <c r="P181" s="846"/>
      <c r="Q181" s="846"/>
      <c r="R181" s="846"/>
      <c r="S181" s="846"/>
      <c r="T181" s="846"/>
      <c r="U181" s="846"/>
      <c r="V181" s="846"/>
      <c r="W181" s="846"/>
      <c r="X181" s="846"/>
      <c r="Y181" s="846"/>
      <c r="Z181" s="846"/>
      <c r="AA181" s="846"/>
      <c r="AB181" s="846"/>
      <c r="AC181" s="846"/>
      <c r="AD181" s="846"/>
      <c r="AE181" s="846"/>
      <c r="AF181" s="846"/>
      <c r="AG181" s="846"/>
      <c r="AH181" s="846"/>
      <c r="AI181" s="846"/>
      <c r="AJ181" s="480"/>
      <c r="AK181" s="474"/>
    </row>
    <row r="182" spans="1:37" s="117" customFormat="1" ht="13.5" customHeight="1">
      <c r="A182" s="831"/>
      <c r="B182" s="832"/>
      <c r="C182" s="832"/>
      <c r="D182" s="833"/>
      <c r="E182" s="479"/>
      <c r="F182" s="846" t="s">
        <v>56</v>
      </c>
      <c r="G182" s="846"/>
      <c r="H182" s="846"/>
      <c r="I182" s="846"/>
      <c r="J182" s="846"/>
      <c r="K182" s="846"/>
      <c r="L182" s="846"/>
      <c r="M182" s="846"/>
      <c r="N182" s="846"/>
      <c r="O182" s="846"/>
      <c r="P182" s="846"/>
      <c r="Q182" s="846"/>
      <c r="R182" s="846"/>
      <c r="S182" s="846"/>
      <c r="T182" s="846"/>
      <c r="U182" s="846"/>
      <c r="V182" s="846"/>
      <c r="W182" s="846"/>
      <c r="X182" s="846"/>
      <c r="Y182" s="846"/>
      <c r="Z182" s="846"/>
      <c r="AA182" s="846"/>
      <c r="AB182" s="846"/>
      <c r="AC182" s="846"/>
      <c r="AD182" s="846"/>
      <c r="AE182" s="846"/>
      <c r="AF182" s="846"/>
      <c r="AG182" s="846"/>
      <c r="AH182" s="846"/>
      <c r="AI182" s="846"/>
      <c r="AJ182" s="480"/>
      <c r="AK182" s="474"/>
    </row>
    <row r="183" spans="1:37" s="117" customFormat="1" ht="25.15" customHeight="1">
      <c r="A183" s="831"/>
      <c r="B183" s="832"/>
      <c r="C183" s="832"/>
      <c r="D183" s="833"/>
      <c r="E183" s="479"/>
      <c r="F183" s="895" t="s">
        <v>469</v>
      </c>
      <c r="G183" s="895"/>
      <c r="H183" s="895"/>
      <c r="I183" s="895"/>
      <c r="J183" s="895"/>
      <c r="K183" s="895"/>
      <c r="L183" s="895"/>
      <c r="M183" s="895"/>
      <c r="N183" s="895"/>
      <c r="O183" s="895"/>
      <c r="P183" s="895"/>
      <c r="Q183" s="895"/>
      <c r="R183" s="895"/>
      <c r="S183" s="895"/>
      <c r="T183" s="895"/>
      <c r="U183" s="895"/>
      <c r="V183" s="895"/>
      <c r="W183" s="895"/>
      <c r="X183" s="895"/>
      <c r="Y183" s="895"/>
      <c r="Z183" s="895"/>
      <c r="AA183" s="895"/>
      <c r="AB183" s="895"/>
      <c r="AC183" s="895"/>
      <c r="AD183" s="895"/>
      <c r="AE183" s="895"/>
      <c r="AF183" s="895"/>
      <c r="AG183" s="895"/>
      <c r="AH183" s="895"/>
      <c r="AI183" s="895"/>
      <c r="AJ183" s="896"/>
      <c r="AK183" s="474"/>
    </row>
    <row r="184" spans="1:37" s="117" customFormat="1" ht="13.5" customHeight="1">
      <c r="A184" s="831"/>
      <c r="B184" s="832"/>
      <c r="C184" s="832"/>
      <c r="D184" s="833"/>
      <c r="E184" s="479"/>
      <c r="F184" s="843" t="s">
        <v>57</v>
      </c>
      <c r="G184" s="843"/>
      <c r="H184" s="843"/>
      <c r="I184" s="843"/>
      <c r="J184" s="843"/>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480"/>
      <c r="AK184" s="474"/>
    </row>
    <row r="185" spans="1:37" s="117" customFormat="1" ht="13.5" customHeight="1">
      <c r="A185" s="831"/>
      <c r="B185" s="832"/>
      <c r="C185" s="832"/>
      <c r="D185" s="833"/>
      <c r="E185" s="479"/>
      <c r="F185" s="843" t="s">
        <v>58</v>
      </c>
      <c r="G185" s="843"/>
      <c r="H185" s="843"/>
      <c r="I185" s="843"/>
      <c r="J185" s="843"/>
      <c r="K185" s="843"/>
      <c r="L185" s="843"/>
      <c r="M185" s="843"/>
      <c r="N185" s="843"/>
      <c r="O185" s="843"/>
      <c r="P185" s="843"/>
      <c r="Q185" s="843"/>
      <c r="R185" s="843"/>
      <c r="S185" s="843"/>
      <c r="T185" s="843"/>
      <c r="U185" s="843"/>
      <c r="V185" s="843"/>
      <c r="W185" s="843"/>
      <c r="X185" s="843"/>
      <c r="Y185" s="843"/>
      <c r="Z185" s="843"/>
      <c r="AA185" s="843"/>
      <c r="AB185" s="843"/>
      <c r="AC185" s="843"/>
      <c r="AD185" s="843"/>
      <c r="AE185" s="843"/>
      <c r="AF185" s="843"/>
      <c r="AG185" s="843"/>
      <c r="AH185" s="843"/>
      <c r="AI185" s="843"/>
      <c r="AJ185" s="480"/>
      <c r="AK185" s="474"/>
    </row>
    <row r="186" spans="1:37" s="117" customFormat="1" ht="13.5" customHeight="1">
      <c r="A186" s="834"/>
      <c r="B186" s="835"/>
      <c r="C186" s="835"/>
      <c r="D186" s="836"/>
      <c r="E186" s="485"/>
      <c r="F186" s="878" t="s">
        <v>240</v>
      </c>
      <c r="G186" s="878"/>
      <c r="H186" s="878"/>
      <c r="I186" s="878"/>
      <c r="J186" s="878"/>
      <c r="K186" s="878"/>
      <c r="L186" s="878"/>
      <c r="M186" s="878"/>
      <c r="N186" s="878"/>
      <c r="O186" s="878"/>
      <c r="P186" s="878"/>
      <c r="Q186" s="878"/>
      <c r="R186" s="878"/>
      <c r="S186" s="878"/>
      <c r="T186" s="878"/>
      <c r="U186" s="878"/>
      <c r="V186" s="878"/>
      <c r="W186" s="878"/>
      <c r="X186" s="878"/>
      <c r="Y186" s="878"/>
      <c r="Z186" s="878"/>
      <c r="AA186" s="878"/>
      <c r="AB186" s="878"/>
      <c r="AC186" s="878"/>
      <c r="AD186" s="878"/>
      <c r="AE186" s="878"/>
      <c r="AF186" s="878"/>
      <c r="AG186" s="878"/>
      <c r="AH186" s="878"/>
      <c r="AI186" s="878"/>
      <c r="AJ186" s="486"/>
      <c r="AK186" s="110"/>
    </row>
    <row r="187" spans="1:37" s="117" customFormat="1" ht="13.5" customHeight="1">
      <c r="A187" s="828" t="s">
        <v>20</v>
      </c>
      <c r="B187" s="829"/>
      <c r="C187" s="829"/>
      <c r="D187" s="830"/>
      <c r="E187" s="487"/>
      <c r="F187" s="883" t="s">
        <v>470</v>
      </c>
      <c r="G187" s="883"/>
      <c r="H187" s="883"/>
      <c r="I187" s="883"/>
      <c r="J187" s="883"/>
      <c r="K187" s="883"/>
      <c r="L187" s="883"/>
      <c r="M187" s="883"/>
      <c r="N187" s="883"/>
      <c r="O187" s="883"/>
      <c r="P187" s="883"/>
      <c r="Q187" s="883"/>
      <c r="R187" s="883"/>
      <c r="S187" s="883"/>
      <c r="T187" s="883"/>
      <c r="U187" s="883"/>
      <c r="V187" s="883"/>
      <c r="W187" s="883"/>
      <c r="X187" s="883"/>
      <c r="Y187" s="883"/>
      <c r="Z187" s="883"/>
      <c r="AA187" s="883"/>
      <c r="AB187" s="883"/>
      <c r="AC187" s="883"/>
      <c r="AD187" s="883"/>
      <c r="AE187" s="883"/>
      <c r="AF187" s="883"/>
      <c r="AG187" s="883"/>
      <c r="AH187" s="883"/>
      <c r="AI187" s="883"/>
      <c r="AJ187" s="488"/>
    </row>
    <row r="188" spans="1:37" s="117" customFormat="1" ht="26.25" customHeight="1">
      <c r="A188" s="831"/>
      <c r="B188" s="832"/>
      <c r="C188" s="832"/>
      <c r="D188" s="833"/>
      <c r="E188" s="479"/>
      <c r="F188" s="843" t="s">
        <v>471</v>
      </c>
      <c r="G188" s="843"/>
      <c r="H188" s="843"/>
      <c r="I188" s="843"/>
      <c r="J188" s="843"/>
      <c r="K188" s="843"/>
      <c r="L188" s="843"/>
      <c r="M188" s="843"/>
      <c r="N188" s="843"/>
      <c r="O188" s="843"/>
      <c r="P188" s="843"/>
      <c r="Q188" s="843"/>
      <c r="R188" s="843"/>
      <c r="S188" s="843"/>
      <c r="T188" s="843"/>
      <c r="U188" s="843"/>
      <c r="V188" s="843"/>
      <c r="W188" s="843"/>
      <c r="X188" s="843"/>
      <c r="Y188" s="843"/>
      <c r="Z188" s="843"/>
      <c r="AA188" s="843"/>
      <c r="AB188" s="843"/>
      <c r="AC188" s="843"/>
      <c r="AD188" s="843"/>
      <c r="AE188" s="843"/>
      <c r="AF188" s="843"/>
      <c r="AG188" s="843"/>
      <c r="AH188" s="843"/>
      <c r="AI188" s="843"/>
      <c r="AJ188" s="844"/>
    </row>
    <row r="189" spans="1:37" s="117" customFormat="1" ht="13.5" customHeight="1">
      <c r="A189" s="831"/>
      <c r="B189" s="832"/>
      <c r="C189" s="832"/>
      <c r="D189" s="833"/>
      <c r="E189" s="479"/>
      <c r="F189" s="843" t="s">
        <v>472</v>
      </c>
      <c r="G189" s="843"/>
      <c r="H189" s="843"/>
      <c r="I189" s="843"/>
      <c r="J189" s="843"/>
      <c r="K189" s="843"/>
      <c r="L189" s="843"/>
      <c r="M189" s="843"/>
      <c r="N189" s="843"/>
      <c r="O189" s="843"/>
      <c r="P189" s="843"/>
      <c r="Q189" s="843"/>
      <c r="R189" s="843"/>
      <c r="S189" s="843"/>
      <c r="T189" s="843"/>
      <c r="U189" s="843"/>
      <c r="V189" s="843"/>
      <c r="W189" s="843"/>
      <c r="X189" s="843"/>
      <c r="Y189" s="843"/>
      <c r="Z189" s="843"/>
      <c r="AA189" s="843"/>
      <c r="AB189" s="843"/>
      <c r="AC189" s="843"/>
      <c r="AD189" s="843"/>
      <c r="AE189" s="843"/>
      <c r="AF189" s="843"/>
      <c r="AG189" s="843"/>
      <c r="AH189" s="843"/>
      <c r="AI189" s="843"/>
      <c r="AJ189" s="480"/>
    </row>
    <row r="190" spans="1:37" s="117" customFormat="1" ht="13.5" customHeight="1">
      <c r="A190" s="831"/>
      <c r="B190" s="832"/>
      <c r="C190" s="832"/>
      <c r="D190" s="833"/>
      <c r="E190" s="479"/>
      <c r="F190" s="843" t="s">
        <v>474</v>
      </c>
      <c r="G190" s="843"/>
      <c r="H190" s="843"/>
      <c r="I190" s="843"/>
      <c r="J190" s="843"/>
      <c r="K190" s="843"/>
      <c r="L190" s="843"/>
      <c r="M190" s="843"/>
      <c r="N190" s="843"/>
      <c r="O190" s="843"/>
      <c r="P190" s="843"/>
      <c r="Q190" s="843"/>
      <c r="R190" s="843"/>
      <c r="S190" s="843"/>
      <c r="T190" s="843"/>
      <c r="U190" s="843"/>
      <c r="V190" s="843"/>
      <c r="W190" s="843"/>
      <c r="X190" s="843"/>
      <c r="Y190" s="843"/>
      <c r="Z190" s="843"/>
      <c r="AA190" s="843"/>
      <c r="AB190" s="843"/>
      <c r="AC190" s="843"/>
      <c r="AD190" s="843"/>
      <c r="AE190" s="843"/>
      <c r="AF190" s="843"/>
      <c r="AG190" s="843"/>
      <c r="AH190" s="843"/>
      <c r="AI190" s="843"/>
      <c r="AJ190" s="480"/>
      <c r="AK190" s="464"/>
    </row>
    <row r="191" spans="1:37" s="117" customFormat="1" ht="13.5" customHeight="1">
      <c r="A191" s="831"/>
      <c r="B191" s="832"/>
      <c r="C191" s="832"/>
      <c r="D191" s="833"/>
      <c r="E191" s="479"/>
      <c r="F191" s="843" t="s">
        <v>473</v>
      </c>
      <c r="G191" s="843"/>
      <c r="H191" s="843"/>
      <c r="I191" s="843"/>
      <c r="J191" s="843"/>
      <c r="K191" s="843"/>
      <c r="L191" s="843"/>
      <c r="M191" s="843"/>
      <c r="N191" s="843"/>
      <c r="O191" s="843"/>
      <c r="P191" s="843"/>
      <c r="Q191" s="843"/>
      <c r="R191" s="843"/>
      <c r="S191" s="843"/>
      <c r="T191" s="843"/>
      <c r="U191" s="843"/>
      <c r="V191" s="843"/>
      <c r="W191" s="843"/>
      <c r="X191" s="843"/>
      <c r="Y191" s="843"/>
      <c r="Z191" s="843"/>
      <c r="AA191" s="843"/>
      <c r="AB191" s="843"/>
      <c r="AC191" s="843"/>
      <c r="AD191" s="843"/>
      <c r="AE191" s="843"/>
      <c r="AF191" s="843"/>
      <c r="AG191" s="843"/>
      <c r="AH191" s="843"/>
      <c r="AI191" s="843"/>
      <c r="AJ191" s="480"/>
      <c r="AK191" s="474"/>
    </row>
    <row r="192" spans="1:37" s="117" customFormat="1" ht="13.5" customHeight="1">
      <c r="A192" s="831"/>
      <c r="B192" s="832"/>
      <c r="C192" s="832"/>
      <c r="D192" s="833"/>
      <c r="E192" s="479"/>
      <c r="F192" s="843" t="s">
        <v>59</v>
      </c>
      <c r="G192" s="843"/>
      <c r="H192" s="843"/>
      <c r="I192" s="843"/>
      <c r="J192" s="843"/>
      <c r="K192" s="843"/>
      <c r="L192" s="843"/>
      <c r="M192" s="843"/>
      <c r="N192" s="843"/>
      <c r="O192" s="843"/>
      <c r="P192" s="843"/>
      <c r="Q192" s="843"/>
      <c r="R192" s="843"/>
      <c r="S192" s="843"/>
      <c r="T192" s="843"/>
      <c r="U192" s="843"/>
      <c r="V192" s="843"/>
      <c r="W192" s="843"/>
      <c r="X192" s="843"/>
      <c r="Y192" s="843"/>
      <c r="Z192" s="843"/>
      <c r="AA192" s="843"/>
      <c r="AB192" s="843"/>
      <c r="AC192" s="843"/>
      <c r="AD192" s="843"/>
      <c r="AE192" s="843"/>
      <c r="AF192" s="843"/>
      <c r="AG192" s="843"/>
      <c r="AH192" s="843"/>
      <c r="AI192" s="843"/>
      <c r="AJ192" s="480"/>
      <c r="AK192" s="474"/>
    </row>
    <row r="193" spans="1:46" s="117" customFormat="1" ht="13.5" customHeight="1" thickBot="1">
      <c r="A193" s="834"/>
      <c r="B193" s="835"/>
      <c r="C193" s="835"/>
      <c r="D193" s="836"/>
      <c r="E193" s="489"/>
      <c r="F193" s="879" t="s">
        <v>68</v>
      </c>
      <c r="G193" s="879"/>
      <c r="H193" s="879"/>
      <c r="I193" s="879"/>
      <c r="J193" s="879"/>
      <c r="K193" s="879"/>
      <c r="L193" s="879"/>
      <c r="M193" s="879"/>
      <c r="N193" s="879"/>
      <c r="O193" s="879"/>
      <c r="P193" s="879"/>
      <c r="Q193" s="879"/>
      <c r="R193" s="879"/>
      <c r="S193" s="879"/>
      <c r="T193" s="879"/>
      <c r="U193" s="879"/>
      <c r="V193" s="879"/>
      <c r="W193" s="879"/>
      <c r="X193" s="879"/>
      <c r="Y193" s="879"/>
      <c r="Z193" s="879"/>
      <c r="AA193" s="879"/>
      <c r="AB193" s="879"/>
      <c r="AC193" s="879"/>
      <c r="AD193" s="879"/>
      <c r="AE193" s="879"/>
      <c r="AF193" s="879"/>
      <c r="AG193" s="879"/>
      <c r="AH193" s="879"/>
      <c r="AI193" s="879"/>
      <c r="AJ193" s="490"/>
      <c r="AK193" s="110"/>
    </row>
    <row r="194" spans="1:46" ht="9" customHeight="1">
      <c r="A194" s="491"/>
      <c r="B194" s="491"/>
      <c r="C194" s="491"/>
      <c r="D194" s="491"/>
      <c r="E194" s="491"/>
      <c r="F194" s="491"/>
      <c r="G194" s="491"/>
      <c r="H194" s="491"/>
      <c r="I194" s="491"/>
      <c r="J194" s="491"/>
      <c r="K194" s="491"/>
      <c r="L194" s="491"/>
      <c r="M194" s="491"/>
      <c r="N194" s="491"/>
      <c r="O194" s="491"/>
      <c r="P194" s="491"/>
      <c r="Q194" s="491"/>
      <c r="R194" s="491"/>
      <c r="S194" s="491"/>
      <c r="T194" s="491"/>
      <c r="U194" s="491"/>
      <c r="V194" s="491"/>
      <c r="W194" s="491"/>
      <c r="X194" s="491"/>
      <c r="Y194" s="491"/>
      <c r="Z194" s="491"/>
      <c r="AA194" s="491"/>
      <c r="AB194" s="491"/>
      <c r="AC194" s="491"/>
      <c r="AD194" s="491"/>
      <c r="AE194" s="491"/>
      <c r="AF194" s="491"/>
      <c r="AG194" s="491"/>
      <c r="AH194" s="491"/>
      <c r="AI194" s="491"/>
      <c r="AJ194" s="492"/>
      <c r="AK194" s="110"/>
      <c r="AT194" s="142"/>
    </row>
    <row r="195" spans="1:46">
      <c r="A195" s="150" t="s">
        <v>260</v>
      </c>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K195" s="110"/>
      <c r="AT195" s="142"/>
    </row>
    <row r="196" spans="1:46" ht="17.25" customHeight="1">
      <c r="A196" s="150"/>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F196" s="350" t="s">
        <v>258</v>
      </c>
      <c r="AG196" s="493"/>
      <c r="AH196" s="494" t="s">
        <v>174</v>
      </c>
      <c r="AI196" s="493"/>
      <c r="AJ196" s="495"/>
      <c r="AK196" s="5"/>
      <c r="AT196" s="142"/>
    </row>
    <row r="197" spans="1:46" ht="14.25" thickBot="1">
      <c r="A197" s="496" t="s">
        <v>220</v>
      </c>
      <c r="B197" s="491"/>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1"/>
      <c r="Y197" s="491"/>
      <c r="Z197" s="491"/>
      <c r="AA197" s="491"/>
      <c r="AB197" s="491"/>
      <c r="AC197" s="491"/>
      <c r="AD197" s="491"/>
      <c r="AE197" s="491"/>
      <c r="AF197" s="491"/>
      <c r="AG197" s="491"/>
      <c r="AH197" s="491"/>
      <c r="AI197" s="491"/>
      <c r="AJ197" s="492"/>
      <c r="AK197" s="110"/>
      <c r="AT197" s="142"/>
    </row>
    <row r="198" spans="1:46" s="478" customFormat="1" ht="15" customHeight="1">
      <c r="A198" s="828" t="s">
        <v>66</v>
      </c>
      <c r="B198" s="829"/>
      <c r="C198" s="829"/>
      <c r="D198" s="830"/>
      <c r="E198" s="497"/>
      <c r="F198" s="498" t="s">
        <v>475</v>
      </c>
      <c r="G198" s="498"/>
      <c r="H198" s="498"/>
      <c r="I198" s="498"/>
      <c r="J198" s="498"/>
      <c r="K198" s="498"/>
      <c r="L198" s="498"/>
      <c r="M198" s="498"/>
      <c r="N198" s="498"/>
      <c r="O198" s="499"/>
      <c r="P198" s="499"/>
      <c r="Q198" s="499"/>
      <c r="R198" s="564"/>
      <c r="S198" s="564"/>
      <c r="T198" s="564"/>
      <c r="U198" s="498" t="s">
        <v>330</v>
      </c>
      <c r="V198" s="500"/>
      <c r="W198" s="500" t="s">
        <v>332</v>
      </c>
      <c r="X198" s="500"/>
      <c r="Y198" s="500"/>
      <c r="Z198" s="498"/>
      <c r="AA198" s="499"/>
      <c r="AB198" s="499"/>
      <c r="AC198" s="499"/>
      <c r="AD198" s="499"/>
      <c r="AE198" s="499"/>
      <c r="AF198" s="499"/>
      <c r="AG198" s="499"/>
      <c r="AH198" s="499"/>
      <c r="AI198" s="499"/>
      <c r="AJ198" s="501"/>
      <c r="AK198" s="5"/>
    </row>
    <row r="199" spans="1:46" s="478" customFormat="1" ht="15" customHeight="1">
      <c r="A199" s="837"/>
      <c r="B199" s="838"/>
      <c r="C199" s="838"/>
      <c r="D199" s="839"/>
      <c r="E199" s="502"/>
      <c r="F199" s="504" t="s">
        <v>106</v>
      </c>
      <c r="G199" s="504"/>
      <c r="H199" s="504"/>
      <c r="I199" s="504"/>
      <c r="J199" s="504"/>
      <c r="K199" s="504"/>
      <c r="L199" s="504"/>
      <c r="M199" s="503"/>
      <c r="N199" s="503"/>
      <c r="O199" s="503"/>
      <c r="P199" s="503"/>
      <c r="Q199" s="503"/>
      <c r="R199" s="565"/>
      <c r="S199" s="565"/>
      <c r="T199" s="565"/>
      <c r="U199" s="504" t="s">
        <v>331</v>
      </c>
      <c r="V199" s="505"/>
      <c r="W199" s="505" t="s">
        <v>332</v>
      </c>
      <c r="X199" s="505"/>
      <c r="Y199" s="505"/>
      <c r="Z199" s="504"/>
      <c r="AA199" s="506"/>
      <c r="AB199" s="503"/>
      <c r="AC199" s="503"/>
      <c r="AD199" s="503"/>
      <c r="AE199" s="503"/>
      <c r="AF199" s="503"/>
      <c r="AG199" s="503"/>
      <c r="AH199" s="503"/>
      <c r="AI199" s="503"/>
      <c r="AJ199" s="480"/>
      <c r="AK199" s="110"/>
    </row>
    <row r="200" spans="1:46" s="117" customFormat="1" ht="15" customHeight="1">
      <c r="A200" s="840" t="s">
        <v>67</v>
      </c>
      <c r="B200" s="841"/>
      <c r="C200" s="841"/>
      <c r="D200" s="842"/>
      <c r="E200" s="502"/>
      <c r="F200" s="871" t="s">
        <v>69</v>
      </c>
      <c r="G200" s="871"/>
      <c r="H200" s="871"/>
      <c r="I200" s="871"/>
      <c r="J200" s="871"/>
      <c r="K200" s="871"/>
      <c r="L200" s="871"/>
      <c r="M200" s="871"/>
      <c r="N200" s="871"/>
      <c r="O200" s="871"/>
      <c r="P200" s="871"/>
      <c r="Q200" s="871"/>
      <c r="R200" s="871"/>
      <c r="S200" s="871"/>
      <c r="T200" s="871"/>
      <c r="U200" s="504" t="s">
        <v>331</v>
      </c>
      <c r="V200" s="505"/>
      <c r="W200" s="505" t="s">
        <v>332</v>
      </c>
      <c r="X200" s="505"/>
      <c r="Y200" s="505"/>
      <c r="Z200" s="504"/>
      <c r="AA200" s="504"/>
      <c r="AB200" s="504"/>
      <c r="AC200" s="504"/>
      <c r="AD200" s="503"/>
      <c r="AE200" s="503"/>
      <c r="AF200" s="503"/>
      <c r="AG200" s="503"/>
      <c r="AH200" s="503"/>
      <c r="AI200" s="503"/>
      <c r="AJ200" s="480"/>
      <c r="AK200" s="110"/>
    </row>
    <row r="201" spans="1:46" s="117" customFormat="1" ht="15" customHeight="1" thickBot="1">
      <c r="A201" s="834"/>
      <c r="B201" s="835"/>
      <c r="C201" s="835"/>
      <c r="D201" s="836"/>
      <c r="E201" s="507"/>
      <c r="F201" s="508" t="s">
        <v>93</v>
      </c>
      <c r="G201" s="508"/>
      <c r="H201" s="869"/>
      <c r="I201" s="869"/>
      <c r="J201" s="869"/>
      <c r="K201" s="869"/>
      <c r="L201" s="869"/>
      <c r="M201" s="869"/>
      <c r="N201" s="869"/>
      <c r="O201" s="869"/>
      <c r="P201" s="869"/>
      <c r="Q201" s="869"/>
      <c r="R201" s="869"/>
      <c r="S201" s="869"/>
      <c r="T201" s="869"/>
      <c r="U201" s="869"/>
      <c r="V201" s="869"/>
      <c r="W201" s="869"/>
      <c r="X201" s="869"/>
      <c r="Y201" s="509" t="s">
        <v>94</v>
      </c>
      <c r="Z201" s="510" t="s">
        <v>331</v>
      </c>
      <c r="AA201" s="511"/>
      <c r="AB201" s="511" t="s">
        <v>333</v>
      </c>
      <c r="AC201" s="511"/>
      <c r="AD201" s="510"/>
      <c r="AE201" s="510"/>
      <c r="AF201" s="510"/>
      <c r="AG201" s="510"/>
      <c r="AH201" s="512"/>
      <c r="AI201" s="512"/>
      <c r="AJ201" s="513"/>
      <c r="AK201" s="110"/>
    </row>
    <row r="202" spans="1:46" ht="13.5" customHeight="1">
      <c r="A202" s="152"/>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K202" s="110"/>
      <c r="AT202" s="142"/>
    </row>
    <row r="203" spans="1:46">
      <c r="A203" s="150" t="s">
        <v>503</v>
      </c>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K203" s="110"/>
      <c r="AT203" s="142"/>
    </row>
    <row r="204" spans="1:46" ht="15.75" customHeight="1">
      <c r="A204" s="514"/>
      <c r="B204" s="239" t="s">
        <v>104</v>
      </c>
      <c r="C204" s="514"/>
      <c r="D204" s="514"/>
      <c r="E204" s="514"/>
      <c r="F204" s="514"/>
      <c r="G204" s="514"/>
      <c r="H204" s="514"/>
      <c r="I204" s="514"/>
      <c r="J204" s="514"/>
      <c r="K204" s="514"/>
      <c r="L204" s="514"/>
      <c r="M204" s="514"/>
      <c r="N204" s="514"/>
      <c r="O204" s="514"/>
      <c r="P204" s="514"/>
      <c r="Q204" s="514"/>
      <c r="R204" s="514"/>
      <c r="S204" s="514"/>
      <c r="T204" s="514"/>
      <c r="U204" s="514"/>
      <c r="V204" s="514"/>
      <c r="W204" s="514"/>
      <c r="X204" s="514"/>
      <c r="Y204" s="514"/>
      <c r="Z204" s="514"/>
      <c r="AA204" s="514"/>
      <c r="AB204" s="514"/>
      <c r="AC204" s="514"/>
      <c r="AD204" s="514"/>
      <c r="AE204" s="514"/>
      <c r="AF204" s="514"/>
      <c r="AG204" s="514"/>
      <c r="AH204" s="514"/>
      <c r="AI204" s="514"/>
      <c r="AJ204" s="515"/>
      <c r="AK204" s="110"/>
    </row>
    <row r="205" spans="1:46" ht="14.25" thickBot="1">
      <c r="A205" s="514"/>
      <c r="B205" s="872" t="s">
        <v>133</v>
      </c>
      <c r="C205" s="873"/>
      <c r="D205" s="873"/>
      <c r="E205" s="873"/>
      <c r="F205" s="873"/>
      <c r="G205" s="873"/>
      <c r="H205" s="873"/>
      <c r="I205" s="873"/>
      <c r="J205" s="873"/>
      <c r="K205" s="873"/>
      <c r="L205" s="873"/>
      <c r="M205" s="873"/>
      <c r="N205" s="873"/>
      <c r="O205" s="873"/>
      <c r="P205" s="873"/>
      <c r="Q205" s="873"/>
      <c r="R205" s="873"/>
      <c r="S205" s="873"/>
      <c r="T205" s="873"/>
      <c r="U205" s="873"/>
      <c r="V205" s="873"/>
      <c r="W205" s="873"/>
      <c r="X205" s="873"/>
      <c r="Y205" s="874"/>
      <c r="Z205" s="867" t="s">
        <v>100</v>
      </c>
      <c r="AA205" s="867"/>
      <c r="AB205" s="867"/>
      <c r="AC205" s="867"/>
      <c r="AD205" s="867"/>
      <c r="AE205" s="867"/>
      <c r="AF205" s="867"/>
      <c r="AG205" s="867"/>
      <c r="AH205" s="868"/>
      <c r="AI205" s="516"/>
      <c r="AJ205" s="515"/>
      <c r="AK205" s="110"/>
    </row>
    <row r="206" spans="1:46" ht="16.5" customHeight="1">
      <c r="A206" s="514"/>
      <c r="B206" s="517"/>
      <c r="C206" s="518" t="s">
        <v>171</v>
      </c>
      <c r="D206" s="519"/>
      <c r="E206" s="519"/>
      <c r="F206" s="519"/>
      <c r="G206" s="519"/>
      <c r="H206" s="519"/>
      <c r="I206" s="519"/>
      <c r="J206" s="519"/>
      <c r="K206" s="519"/>
      <c r="L206" s="519"/>
      <c r="M206" s="519"/>
      <c r="N206" s="519"/>
      <c r="O206" s="519"/>
      <c r="P206" s="519"/>
      <c r="Q206" s="519"/>
      <c r="R206" s="519"/>
      <c r="S206" s="519"/>
      <c r="T206" s="519"/>
      <c r="U206" s="519"/>
      <c r="V206" s="519"/>
      <c r="W206" s="519"/>
      <c r="X206" s="519"/>
      <c r="Y206" s="520"/>
      <c r="Z206" s="875" t="s">
        <v>102</v>
      </c>
      <c r="AA206" s="876"/>
      <c r="AB206" s="876"/>
      <c r="AC206" s="876"/>
      <c r="AD206" s="876"/>
      <c r="AE206" s="876"/>
      <c r="AF206" s="876"/>
      <c r="AG206" s="876"/>
      <c r="AH206" s="877"/>
      <c r="AI206" s="514"/>
      <c r="AJ206" s="515"/>
      <c r="AK206" s="110"/>
    </row>
    <row r="207" spans="1:46" ht="16.5" customHeight="1">
      <c r="A207" s="514"/>
      <c r="B207" s="521"/>
      <c r="C207" s="522" t="s">
        <v>172</v>
      </c>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4"/>
      <c r="Z207" s="822" t="s">
        <v>103</v>
      </c>
      <c r="AA207" s="823"/>
      <c r="AB207" s="823"/>
      <c r="AC207" s="823"/>
      <c r="AD207" s="823"/>
      <c r="AE207" s="823"/>
      <c r="AF207" s="823"/>
      <c r="AG207" s="823"/>
      <c r="AH207" s="824"/>
      <c r="AI207" s="514"/>
      <c r="AJ207" s="515"/>
      <c r="AK207" s="110"/>
    </row>
    <row r="208" spans="1:46" ht="16.5" customHeight="1">
      <c r="A208" s="514"/>
      <c r="B208" s="521"/>
      <c r="C208" s="522" t="s">
        <v>204</v>
      </c>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4"/>
      <c r="Z208" s="822" t="s">
        <v>310</v>
      </c>
      <c r="AA208" s="823"/>
      <c r="AB208" s="823"/>
      <c r="AC208" s="823"/>
      <c r="AD208" s="823"/>
      <c r="AE208" s="823"/>
      <c r="AF208" s="823"/>
      <c r="AG208" s="823"/>
      <c r="AH208" s="824"/>
      <c r="AI208" s="514"/>
      <c r="AJ208" s="515"/>
      <c r="AK208" s="110"/>
    </row>
    <row r="209" spans="1:37" ht="16.5" customHeight="1">
      <c r="A209" s="514"/>
      <c r="B209" s="521"/>
      <c r="C209" s="522" t="s">
        <v>327</v>
      </c>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4"/>
      <c r="Z209" s="822" t="s">
        <v>328</v>
      </c>
      <c r="AA209" s="823"/>
      <c r="AB209" s="823"/>
      <c r="AC209" s="823"/>
      <c r="AD209" s="823"/>
      <c r="AE209" s="823"/>
      <c r="AF209" s="823"/>
      <c r="AG209" s="823"/>
      <c r="AH209" s="824"/>
      <c r="AI209" s="514"/>
      <c r="AJ209" s="515"/>
      <c r="AK209" s="110"/>
    </row>
    <row r="210" spans="1:37" ht="25.5" customHeight="1">
      <c r="A210" s="514"/>
      <c r="B210" s="521"/>
      <c r="C210" s="859" t="s">
        <v>205</v>
      </c>
      <c r="D210" s="859"/>
      <c r="E210" s="859"/>
      <c r="F210" s="859"/>
      <c r="G210" s="859"/>
      <c r="H210" s="859"/>
      <c r="I210" s="859"/>
      <c r="J210" s="859"/>
      <c r="K210" s="859"/>
      <c r="L210" s="859"/>
      <c r="M210" s="859"/>
      <c r="N210" s="859"/>
      <c r="O210" s="859"/>
      <c r="P210" s="859"/>
      <c r="Q210" s="859"/>
      <c r="R210" s="859"/>
      <c r="S210" s="859"/>
      <c r="T210" s="859"/>
      <c r="U210" s="859"/>
      <c r="V210" s="859"/>
      <c r="W210" s="859"/>
      <c r="X210" s="859"/>
      <c r="Y210" s="860"/>
      <c r="Z210" s="861" t="s">
        <v>207</v>
      </c>
      <c r="AA210" s="862"/>
      <c r="AB210" s="862"/>
      <c r="AC210" s="862"/>
      <c r="AD210" s="862"/>
      <c r="AE210" s="862"/>
      <c r="AF210" s="862"/>
      <c r="AG210" s="862"/>
      <c r="AH210" s="863"/>
      <c r="AI210" s="514"/>
      <c r="AJ210" s="515"/>
      <c r="AK210" s="110"/>
    </row>
    <row r="211" spans="1:37" ht="25.5" customHeight="1">
      <c r="A211" s="514"/>
      <c r="B211" s="521"/>
      <c r="C211" s="859" t="s">
        <v>206</v>
      </c>
      <c r="D211" s="859"/>
      <c r="E211" s="859"/>
      <c r="F211" s="859"/>
      <c r="G211" s="859"/>
      <c r="H211" s="859"/>
      <c r="I211" s="859"/>
      <c r="J211" s="859"/>
      <c r="K211" s="859"/>
      <c r="L211" s="859"/>
      <c r="M211" s="859"/>
      <c r="N211" s="859"/>
      <c r="O211" s="859"/>
      <c r="P211" s="859"/>
      <c r="Q211" s="859"/>
      <c r="R211" s="859"/>
      <c r="S211" s="859"/>
      <c r="T211" s="859"/>
      <c r="U211" s="859"/>
      <c r="V211" s="859"/>
      <c r="W211" s="859"/>
      <c r="X211" s="859"/>
      <c r="Y211" s="860"/>
      <c r="Z211" s="864" t="s">
        <v>208</v>
      </c>
      <c r="AA211" s="865"/>
      <c r="AB211" s="865"/>
      <c r="AC211" s="865"/>
      <c r="AD211" s="865"/>
      <c r="AE211" s="865"/>
      <c r="AF211" s="865"/>
      <c r="AG211" s="865"/>
      <c r="AH211" s="866"/>
      <c r="AI211" s="514"/>
      <c r="AJ211" s="515"/>
      <c r="AK211" s="525"/>
    </row>
    <row r="212" spans="1:37" ht="16.5" customHeight="1" thickBot="1">
      <c r="A212" s="514"/>
      <c r="B212" s="526"/>
      <c r="C212" s="527" t="s">
        <v>173</v>
      </c>
      <c r="D212" s="528"/>
      <c r="E212" s="528"/>
      <c r="F212" s="528"/>
      <c r="G212" s="528"/>
      <c r="H212" s="528"/>
      <c r="I212" s="528"/>
      <c r="J212" s="528"/>
      <c r="K212" s="528"/>
      <c r="L212" s="528"/>
      <c r="M212" s="528"/>
      <c r="N212" s="528"/>
      <c r="O212" s="528"/>
      <c r="P212" s="528"/>
      <c r="Q212" s="528"/>
      <c r="R212" s="528"/>
      <c r="S212" s="528"/>
      <c r="T212" s="528"/>
      <c r="U212" s="528"/>
      <c r="V212" s="528"/>
      <c r="W212" s="528"/>
      <c r="X212" s="528"/>
      <c r="Y212" s="529"/>
      <c r="Z212" s="880" t="s">
        <v>101</v>
      </c>
      <c r="AA212" s="881"/>
      <c r="AB212" s="881"/>
      <c r="AC212" s="881"/>
      <c r="AD212" s="881"/>
      <c r="AE212" s="881"/>
      <c r="AF212" s="881"/>
      <c r="AG212" s="881"/>
      <c r="AH212" s="882"/>
      <c r="AI212" s="514"/>
      <c r="AJ212" s="515"/>
      <c r="AK212" s="525"/>
    </row>
    <row r="213" spans="1:37" ht="4.5" customHeight="1">
      <c r="A213" s="514"/>
      <c r="B213" s="514"/>
      <c r="C213" s="239"/>
      <c r="D213" s="514"/>
      <c r="E213" s="514"/>
      <c r="F213" s="514"/>
      <c r="G213" s="514"/>
      <c r="H213" s="514"/>
      <c r="I213" s="514"/>
      <c r="J213" s="514"/>
      <c r="K213" s="514"/>
      <c r="L213" s="514"/>
      <c r="M213" s="514"/>
      <c r="N213" s="514"/>
      <c r="O213" s="514"/>
      <c r="P213" s="514"/>
      <c r="Q213" s="514"/>
      <c r="R213" s="514"/>
      <c r="S213" s="514"/>
      <c r="T213" s="514"/>
      <c r="U213" s="514"/>
      <c r="V213" s="514"/>
      <c r="W213" s="514"/>
      <c r="X213" s="514"/>
      <c r="Y213" s="514"/>
      <c r="Z213" s="239"/>
      <c r="AA213" s="239"/>
      <c r="AB213" s="239"/>
      <c r="AC213" s="239"/>
      <c r="AD213" s="239"/>
      <c r="AE213" s="239"/>
      <c r="AF213" s="239"/>
      <c r="AG213" s="239"/>
      <c r="AH213" s="239"/>
      <c r="AI213" s="514"/>
      <c r="AJ213" s="515"/>
    </row>
    <row r="214" spans="1:37" ht="12" customHeight="1">
      <c r="A214" s="514"/>
      <c r="B214" s="530" t="s">
        <v>214</v>
      </c>
      <c r="C214" s="531" t="s">
        <v>213</v>
      </c>
      <c r="D214" s="514"/>
      <c r="E214" s="514"/>
      <c r="F214" s="514"/>
      <c r="G214" s="514"/>
      <c r="H214" s="514"/>
      <c r="I214" s="514"/>
      <c r="J214" s="514"/>
      <c r="K214" s="514"/>
      <c r="L214" s="514"/>
      <c r="M214" s="514"/>
      <c r="N214" s="514"/>
      <c r="O214" s="514"/>
      <c r="P214" s="514"/>
      <c r="Q214" s="514"/>
      <c r="R214" s="514"/>
      <c r="S214" s="514"/>
      <c r="T214" s="514"/>
      <c r="U214" s="514"/>
      <c r="V214" s="514"/>
      <c r="W214" s="514"/>
      <c r="X214" s="514"/>
      <c r="Y214" s="514"/>
      <c r="Z214" s="239"/>
      <c r="AA214" s="239"/>
      <c r="AB214" s="239"/>
      <c r="AC214" s="239"/>
      <c r="AD214" s="239"/>
      <c r="AE214" s="239"/>
      <c r="AF214" s="239"/>
      <c r="AG214" s="239"/>
      <c r="AH214" s="239"/>
      <c r="AI214" s="514"/>
      <c r="AJ214" s="515"/>
    </row>
    <row r="215" spans="1:37" ht="21" customHeight="1">
      <c r="A215" s="514"/>
      <c r="B215" s="532" t="s">
        <v>215</v>
      </c>
      <c r="C215" s="858" t="s">
        <v>476</v>
      </c>
      <c r="D215" s="858"/>
      <c r="E215" s="858"/>
      <c r="F215" s="858"/>
      <c r="G215" s="858"/>
      <c r="H215" s="858"/>
      <c r="I215" s="858"/>
      <c r="J215" s="858"/>
      <c r="K215" s="858"/>
      <c r="L215" s="858"/>
      <c r="M215" s="858"/>
      <c r="N215" s="858"/>
      <c r="O215" s="858"/>
      <c r="P215" s="858"/>
      <c r="Q215" s="858"/>
      <c r="R215" s="858"/>
      <c r="S215" s="858"/>
      <c r="T215" s="858"/>
      <c r="U215" s="858"/>
      <c r="V215" s="858"/>
      <c r="W215" s="858"/>
      <c r="X215" s="858"/>
      <c r="Y215" s="858"/>
      <c r="Z215" s="858"/>
      <c r="AA215" s="858"/>
      <c r="AB215" s="858"/>
      <c r="AC215" s="858"/>
      <c r="AD215" s="858"/>
      <c r="AE215" s="858"/>
      <c r="AF215" s="858"/>
      <c r="AG215" s="858"/>
      <c r="AH215" s="858"/>
      <c r="AI215" s="858"/>
      <c r="AJ215" s="858"/>
    </row>
    <row r="216" spans="1:37" ht="7.5" customHeight="1" thickBot="1">
      <c r="A216" s="533"/>
      <c r="B216" s="533"/>
      <c r="C216" s="534"/>
      <c r="D216" s="534"/>
      <c r="E216" s="534"/>
      <c r="F216" s="534"/>
      <c r="G216" s="534"/>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5"/>
    </row>
    <row r="217" spans="1:37" ht="1.5" customHeight="1">
      <c r="A217" s="536"/>
      <c r="B217" s="537"/>
      <c r="C217" s="537"/>
      <c r="D217" s="537"/>
      <c r="E217" s="537"/>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8"/>
    </row>
    <row r="218" spans="1:37" ht="31.5" customHeight="1">
      <c r="A218" s="539"/>
      <c r="B218" s="979" t="s">
        <v>351</v>
      </c>
      <c r="C218" s="979"/>
      <c r="D218" s="979"/>
      <c r="E218" s="979"/>
      <c r="F218" s="979"/>
      <c r="G218" s="979"/>
      <c r="H218" s="979"/>
      <c r="I218" s="979"/>
      <c r="J218" s="979"/>
      <c r="K218" s="979"/>
      <c r="L218" s="979"/>
      <c r="M218" s="979"/>
      <c r="N218" s="979"/>
      <c r="O218" s="979"/>
      <c r="P218" s="979"/>
      <c r="Q218" s="979"/>
      <c r="R218" s="979"/>
      <c r="S218" s="979"/>
      <c r="T218" s="979"/>
      <c r="U218" s="979"/>
      <c r="V218" s="979"/>
      <c r="W218" s="979"/>
      <c r="X218" s="979"/>
      <c r="Y218" s="979"/>
      <c r="Z218" s="979"/>
      <c r="AA218" s="979"/>
      <c r="AB218" s="979"/>
      <c r="AC218" s="979"/>
      <c r="AD218" s="979"/>
      <c r="AE218" s="979"/>
      <c r="AF218" s="979"/>
      <c r="AG218" s="979"/>
      <c r="AH218" s="979"/>
      <c r="AI218" s="979"/>
      <c r="AJ218" s="540"/>
    </row>
    <row r="219" spans="1:37" ht="4.5" customHeight="1">
      <c r="A219" s="539"/>
      <c r="B219" s="239"/>
      <c r="C219" s="514"/>
      <c r="D219" s="514"/>
      <c r="E219" s="514"/>
      <c r="F219" s="514"/>
      <c r="G219" s="514"/>
      <c r="H219" s="514"/>
      <c r="I219" s="514"/>
      <c r="J219" s="514"/>
      <c r="K219" s="514"/>
      <c r="L219" s="514"/>
      <c r="M219" s="514"/>
      <c r="N219" s="514"/>
      <c r="O219" s="514"/>
      <c r="P219" s="514"/>
      <c r="Q219" s="514"/>
      <c r="R219" s="514"/>
      <c r="S219" s="514"/>
      <c r="T219" s="514"/>
      <c r="U219" s="514"/>
      <c r="V219" s="514"/>
      <c r="W219" s="514"/>
      <c r="X219" s="514"/>
      <c r="Y219" s="514"/>
      <c r="Z219" s="514"/>
      <c r="AA219" s="514"/>
      <c r="AB219" s="514"/>
      <c r="AC219" s="514"/>
      <c r="AD219" s="514"/>
      <c r="AE219" s="514"/>
      <c r="AF219" s="514"/>
      <c r="AG219" s="514"/>
      <c r="AH219" s="514"/>
      <c r="AI219" s="514"/>
      <c r="AJ219" s="540"/>
    </row>
    <row r="220" spans="1:37" s="544" customFormat="1" ht="13.5" customHeight="1">
      <c r="A220" s="541"/>
      <c r="B220" s="542" t="s">
        <v>60</v>
      </c>
      <c r="C220" s="542"/>
      <c r="D220" s="980">
        <v>2</v>
      </c>
      <c r="E220" s="981"/>
      <c r="F220" s="542" t="s">
        <v>5</v>
      </c>
      <c r="G220" s="980">
        <v>4</v>
      </c>
      <c r="H220" s="981"/>
      <c r="I220" s="542" t="s">
        <v>4</v>
      </c>
      <c r="J220" s="980">
        <v>1</v>
      </c>
      <c r="K220" s="981"/>
      <c r="L220" s="542" t="s">
        <v>3</v>
      </c>
      <c r="M220" s="543"/>
      <c r="N220" s="982" t="s">
        <v>6</v>
      </c>
      <c r="O220" s="982"/>
      <c r="P220" s="982"/>
      <c r="Q220" s="983" t="str">
        <f>IF(G10="","",G10)</f>
        <v>○○ケアサービス</v>
      </c>
      <c r="R220" s="983"/>
      <c r="S220" s="983"/>
      <c r="T220" s="983"/>
      <c r="U220" s="983"/>
      <c r="V220" s="983"/>
      <c r="W220" s="983"/>
      <c r="X220" s="983"/>
      <c r="Y220" s="983"/>
      <c r="Z220" s="983"/>
      <c r="AA220" s="983"/>
      <c r="AB220" s="983"/>
      <c r="AC220" s="983"/>
      <c r="AD220" s="983"/>
      <c r="AE220" s="983"/>
      <c r="AF220" s="983"/>
      <c r="AG220" s="983"/>
      <c r="AH220" s="983"/>
      <c r="AI220" s="983"/>
      <c r="AJ220" s="984"/>
    </row>
    <row r="221" spans="1:37" s="544" customFormat="1" ht="13.5" customHeight="1">
      <c r="A221" s="545"/>
      <c r="B221" s="546"/>
      <c r="C221" s="547"/>
      <c r="D221" s="547"/>
      <c r="E221" s="547"/>
      <c r="F221" s="547"/>
      <c r="G221" s="547"/>
      <c r="H221" s="547"/>
      <c r="I221" s="547"/>
      <c r="J221" s="547"/>
      <c r="K221" s="547"/>
      <c r="L221" s="547"/>
      <c r="M221" s="547"/>
      <c r="N221" s="973" t="s">
        <v>129</v>
      </c>
      <c r="O221" s="973"/>
      <c r="P221" s="973"/>
      <c r="Q221" s="974" t="s">
        <v>130</v>
      </c>
      <c r="R221" s="974"/>
      <c r="S221" s="975" t="s">
        <v>237</v>
      </c>
      <c r="T221" s="975"/>
      <c r="U221" s="975"/>
      <c r="V221" s="975"/>
      <c r="W221" s="975"/>
      <c r="X221" s="976" t="s">
        <v>131</v>
      </c>
      <c r="Y221" s="976"/>
      <c r="Z221" s="975" t="s">
        <v>238</v>
      </c>
      <c r="AA221" s="975"/>
      <c r="AB221" s="975"/>
      <c r="AC221" s="975"/>
      <c r="AD221" s="975"/>
      <c r="AE221" s="975"/>
      <c r="AF221" s="975"/>
      <c r="AG221" s="975"/>
      <c r="AH221" s="975"/>
      <c r="AI221" s="977"/>
      <c r="AJ221" s="978"/>
    </row>
    <row r="222" spans="1:37" s="544" customFormat="1" ht="4.5" customHeight="1" thickBot="1">
      <c r="A222" s="548"/>
      <c r="B222" s="549"/>
      <c r="C222" s="550"/>
      <c r="D222" s="550"/>
      <c r="E222" s="550"/>
      <c r="F222" s="550"/>
      <c r="G222" s="550"/>
      <c r="H222" s="550"/>
      <c r="I222" s="550"/>
      <c r="J222" s="550"/>
      <c r="K222" s="550"/>
      <c r="L222" s="550"/>
      <c r="M222" s="550"/>
      <c r="N222" s="550"/>
      <c r="O222" s="550"/>
      <c r="P222" s="549"/>
      <c r="Q222" s="551"/>
      <c r="R222" s="552"/>
      <c r="S222" s="552"/>
      <c r="T222" s="552"/>
      <c r="U222" s="552"/>
      <c r="V222" s="552"/>
      <c r="W222" s="553"/>
      <c r="X222" s="553"/>
      <c r="Y222" s="553"/>
      <c r="Z222" s="553"/>
      <c r="AA222" s="553"/>
      <c r="AB222" s="553"/>
      <c r="AC222" s="553"/>
      <c r="AD222" s="553"/>
      <c r="AE222" s="553"/>
      <c r="AF222" s="553"/>
      <c r="AG222" s="553"/>
      <c r="AH222" s="553"/>
      <c r="AI222" s="554"/>
      <c r="AJ222" s="555"/>
    </row>
    <row r="223" spans="1:37" ht="13.5" customHeight="1">
      <c r="A223" s="556"/>
      <c r="B223" s="300"/>
      <c r="C223" s="543"/>
      <c r="D223" s="543"/>
      <c r="E223" s="543"/>
      <c r="F223" s="543"/>
      <c r="G223" s="543"/>
      <c r="H223" s="543"/>
      <c r="I223" s="543"/>
      <c r="J223" s="543"/>
      <c r="K223" s="543"/>
      <c r="L223" s="543"/>
      <c r="M223" s="543"/>
      <c r="N223" s="543"/>
      <c r="O223" s="543"/>
      <c r="P223" s="543"/>
      <c r="Q223" s="543"/>
      <c r="R223" s="543"/>
      <c r="S223" s="543"/>
      <c r="T223" s="543"/>
      <c r="U223" s="543"/>
      <c r="V223" s="543"/>
      <c r="W223" s="543"/>
      <c r="X223" s="543"/>
      <c r="Y223" s="543"/>
      <c r="Z223" s="543"/>
      <c r="AA223" s="543"/>
      <c r="AB223" s="543"/>
      <c r="AC223" s="543"/>
      <c r="AD223" s="543"/>
      <c r="AE223" s="543"/>
      <c r="AF223" s="543"/>
      <c r="AG223" s="543"/>
      <c r="AH223" s="543"/>
      <c r="AI223" s="543"/>
      <c r="AJ223" s="557"/>
    </row>
    <row r="224" spans="1:37">
      <c r="B224" s="542"/>
    </row>
    <row r="225" spans="1:36" ht="17.25">
      <c r="A225" s="558"/>
      <c r="B225" s="114"/>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9"/>
      <c r="AF225" s="558"/>
      <c r="AG225" s="558"/>
      <c r="AH225" s="558"/>
      <c r="AI225" s="558"/>
      <c r="AJ225" s="558"/>
    </row>
    <row r="226" spans="1:36">
      <c r="A226" s="560"/>
      <c r="B226" s="558" t="s">
        <v>16</v>
      </c>
      <c r="C226" s="560"/>
      <c r="D226" s="560"/>
      <c r="E226" s="560"/>
      <c r="F226" s="560"/>
      <c r="G226" s="560"/>
      <c r="H226" s="560"/>
      <c r="I226" s="560"/>
      <c r="J226" s="560"/>
      <c r="K226" s="560"/>
      <c r="L226" s="560"/>
      <c r="M226" s="560"/>
      <c r="N226" s="560"/>
      <c r="O226" s="560"/>
      <c r="P226" s="560"/>
      <c r="Q226" s="560"/>
      <c r="R226" s="560"/>
      <c r="S226" s="560"/>
      <c r="T226" s="560"/>
      <c r="U226" s="560"/>
      <c r="V226" s="560"/>
      <c r="W226" s="560"/>
      <c r="X226" s="560"/>
      <c r="Y226" s="560"/>
      <c r="Z226" s="560"/>
      <c r="AA226" s="560"/>
      <c r="AB226" s="560"/>
      <c r="AC226" s="560"/>
      <c r="AD226" s="560"/>
      <c r="AE226" s="560"/>
      <c r="AF226" s="560"/>
      <c r="AG226" s="560"/>
      <c r="AH226" s="560"/>
      <c r="AI226" s="560"/>
      <c r="AJ226" s="560"/>
    </row>
    <row r="227" spans="1:36">
      <c r="A227" s="560"/>
      <c r="B227" s="560"/>
      <c r="C227" s="560"/>
      <c r="D227" s="560"/>
      <c r="E227" s="560"/>
      <c r="F227" s="560"/>
      <c r="G227" s="560"/>
      <c r="H227" s="560"/>
      <c r="I227" s="560"/>
      <c r="J227" s="560"/>
      <c r="K227" s="560"/>
      <c r="L227" s="560"/>
      <c r="M227" s="560"/>
      <c r="N227" s="560"/>
      <c r="O227" s="560"/>
      <c r="P227" s="560"/>
      <c r="Q227" s="560"/>
      <c r="R227" s="560"/>
      <c r="S227" s="560"/>
      <c r="T227" s="560"/>
      <c r="U227" s="560"/>
      <c r="V227" s="560"/>
      <c r="W227" s="560"/>
      <c r="X227" s="560"/>
      <c r="Y227" s="560"/>
      <c r="Z227" s="560"/>
      <c r="AA227" s="560"/>
      <c r="AB227" s="560"/>
      <c r="AC227" s="560"/>
      <c r="AD227" s="560"/>
      <c r="AE227" s="560"/>
      <c r="AF227" s="560"/>
      <c r="AG227" s="560"/>
      <c r="AH227" s="560"/>
      <c r="AI227" s="560"/>
      <c r="AJ227" s="560"/>
    </row>
    <row r="228" spans="1:36">
      <c r="A228" s="560"/>
      <c r="B228" s="560"/>
      <c r="C228" s="560"/>
      <c r="D228" s="560"/>
      <c r="E228" s="560"/>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row>
    <row r="229" spans="1:36">
      <c r="A229" s="560"/>
      <c r="B229" s="560"/>
      <c r="C229" s="560"/>
      <c r="D229" s="560"/>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60"/>
      <c r="AE229" s="560"/>
      <c r="AF229" s="560"/>
      <c r="AG229" s="560"/>
      <c r="AH229" s="560"/>
      <c r="AI229" s="560"/>
      <c r="AJ229" s="560"/>
    </row>
    <row r="230" spans="1:36">
      <c r="A230" s="560"/>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row>
    <row r="231" spans="1:36">
      <c r="A231" s="560"/>
      <c r="B231" s="560"/>
      <c r="C231" s="560"/>
      <c r="D231" s="560"/>
      <c r="E231" s="560"/>
      <c r="F231" s="560"/>
      <c r="G231" s="560"/>
      <c r="H231" s="560"/>
      <c r="I231" s="560"/>
      <c r="J231" s="560"/>
      <c r="K231" s="560"/>
      <c r="L231" s="560"/>
      <c r="M231" s="560"/>
      <c r="N231" s="560"/>
      <c r="O231" s="560"/>
      <c r="P231" s="560"/>
      <c r="Q231" s="560"/>
      <c r="R231" s="560"/>
      <c r="S231" s="560"/>
      <c r="T231" s="560"/>
      <c r="U231" s="560"/>
      <c r="V231" s="560"/>
      <c r="W231" s="560"/>
      <c r="X231" s="560"/>
      <c r="Y231" s="560"/>
      <c r="Z231" s="560"/>
      <c r="AA231" s="560"/>
      <c r="AB231" s="560"/>
      <c r="AC231" s="560"/>
      <c r="AD231" s="560"/>
      <c r="AE231" s="560"/>
      <c r="AF231" s="560"/>
      <c r="AG231" s="560"/>
      <c r="AH231" s="560"/>
      <c r="AI231" s="560"/>
      <c r="AJ231" s="560"/>
    </row>
    <row r="232" spans="1:36">
      <c r="A232" s="560"/>
      <c r="B232" s="560"/>
      <c r="C232" s="560"/>
      <c r="D232" s="560"/>
      <c r="E232" s="560"/>
      <c r="F232" s="560"/>
      <c r="G232" s="560"/>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row>
    <row r="233" spans="1:36">
      <c r="A233" s="560"/>
      <c r="B233" s="560"/>
      <c r="C233" s="560"/>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row>
    <row r="234" spans="1:36">
      <c r="A234" s="560"/>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row>
    <row r="235" spans="1:36">
      <c r="A235" s="560"/>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row>
    <row r="236" spans="1:36">
      <c r="A236" s="560"/>
      <c r="B236" s="560"/>
      <c r="C236" s="560"/>
      <c r="D236" s="560"/>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row>
    <row r="237" spans="1:36">
      <c r="A237" s="560"/>
      <c r="B237" s="560"/>
      <c r="C237" s="560"/>
      <c r="D237" s="560"/>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row>
    <row r="238" spans="1:36">
      <c r="A238" s="560"/>
      <c r="B238" s="560"/>
      <c r="C238" s="560"/>
      <c r="D238" s="560"/>
      <c r="E238" s="560"/>
      <c r="F238" s="560"/>
      <c r="G238" s="560"/>
      <c r="H238" s="560"/>
      <c r="I238" s="560"/>
      <c r="J238" s="560"/>
      <c r="K238" s="560"/>
      <c r="L238" s="560"/>
      <c r="M238" s="560"/>
      <c r="N238" s="560"/>
      <c r="O238" s="560"/>
      <c r="P238" s="560"/>
      <c r="Q238" s="560"/>
      <c r="R238" s="560"/>
      <c r="S238" s="560"/>
      <c r="T238" s="560"/>
      <c r="U238" s="560"/>
      <c r="V238" s="560"/>
      <c r="W238" s="560"/>
      <c r="X238" s="560"/>
      <c r="Y238" s="560"/>
      <c r="Z238" s="560"/>
      <c r="AA238" s="560"/>
      <c r="AB238" s="560"/>
      <c r="AC238" s="560"/>
      <c r="AD238" s="560"/>
      <c r="AE238" s="560"/>
      <c r="AF238" s="560"/>
      <c r="AG238" s="560"/>
      <c r="AH238" s="560"/>
      <c r="AI238" s="560"/>
      <c r="AJ238" s="560"/>
    </row>
    <row r="239" spans="1:36">
      <c r="A239" s="560"/>
      <c r="B239" s="560"/>
      <c r="C239" s="560"/>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row>
    <row r="240" spans="1:36">
      <c r="A240" s="560"/>
      <c r="B240" s="560"/>
      <c r="C240" s="560"/>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row>
    <row r="241" spans="1:36">
      <c r="A241" s="560"/>
      <c r="B241" s="560"/>
      <c r="C241" s="560"/>
      <c r="D241" s="560"/>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row>
    <row r="242" spans="1:36">
      <c r="A242" s="560"/>
      <c r="B242" s="560"/>
      <c r="C242" s="560"/>
      <c r="D242" s="560"/>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row>
    <row r="243" spans="1:36">
      <c r="A243" s="560"/>
      <c r="B243" s="560"/>
      <c r="C243" s="560"/>
      <c r="D243" s="560"/>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row>
    <row r="244" spans="1:36">
      <c r="A244" s="560"/>
      <c r="B244" s="560"/>
      <c r="C244" s="560"/>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row>
    <row r="245" spans="1:36">
      <c r="A245" s="560"/>
      <c r="B245" s="560"/>
      <c r="C245" s="560"/>
      <c r="D245" s="560"/>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row>
    <row r="246" spans="1:36">
      <c r="A246" s="560"/>
      <c r="B246" s="560"/>
      <c r="C246" s="560"/>
      <c r="D246" s="560"/>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row>
    <row r="247" spans="1:36">
      <c r="A247" s="560"/>
      <c r="B247" s="560"/>
      <c r="C247" s="560"/>
      <c r="D247" s="560"/>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row>
    <row r="248" spans="1:36">
      <c r="A248" s="560"/>
      <c r="B248" s="560"/>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row>
    <row r="249" spans="1:36">
      <c r="A249" s="560"/>
      <c r="B249" s="560"/>
      <c r="C249" s="560"/>
      <c r="D249" s="560"/>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row>
    <row r="250" spans="1:36">
      <c r="A250" s="560"/>
      <c r="B250" s="560"/>
      <c r="C250" s="560"/>
      <c r="D250" s="560"/>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c r="AA250" s="560"/>
      <c r="AB250" s="560"/>
      <c r="AC250" s="560"/>
      <c r="AD250" s="560"/>
      <c r="AE250" s="560"/>
      <c r="AF250" s="560"/>
      <c r="AG250" s="560"/>
      <c r="AH250" s="560"/>
      <c r="AI250" s="560"/>
      <c r="AJ250" s="560"/>
    </row>
    <row r="251" spans="1:36">
      <c r="A251" s="560"/>
      <c r="B251" s="560"/>
      <c r="C251" s="560"/>
      <c r="D251" s="560"/>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row>
    <row r="252" spans="1:36">
      <c r="A252" s="560"/>
      <c r="B252" s="560"/>
      <c r="C252" s="560"/>
      <c r="D252" s="560"/>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row>
    <row r="253" spans="1:36">
      <c r="A253" s="560"/>
      <c r="B253" s="560"/>
      <c r="C253" s="560"/>
      <c r="D253" s="560"/>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row>
    <row r="254" spans="1:36">
      <c r="A254" s="560"/>
      <c r="B254" s="560"/>
      <c r="C254" s="560"/>
      <c r="D254" s="560"/>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row>
    <row r="255" spans="1:36">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6">
      <c r="A256" s="560"/>
      <c r="B256" s="560"/>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row>
    <row r="257" spans="1:36">
      <c r="A257" s="560"/>
      <c r="B257" s="560"/>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row>
    <row r="258" spans="1:36">
      <c r="A258" s="560"/>
      <c r="B258" s="560"/>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row>
    <row r="259" spans="1:36">
      <c r="A259" s="560"/>
      <c r="B259" s="560"/>
      <c r="C259" s="560"/>
      <c r="D259" s="560"/>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row>
    <row r="260" spans="1:36">
      <c r="A260" s="560"/>
      <c r="B260" s="560"/>
      <c r="C260" s="560"/>
      <c r="D260" s="560"/>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row>
    <row r="261" spans="1:36">
      <c r="A261" s="560"/>
      <c r="B261" s="560"/>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row>
    <row r="262" spans="1:36">
      <c r="A262" s="560"/>
      <c r="B262" s="560"/>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row>
    <row r="263" spans="1:36">
      <c r="A263" s="560"/>
      <c r="B263" s="560"/>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row>
    <row r="264" spans="1:36">
      <c r="A264" s="560"/>
      <c r="B264" s="560"/>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row>
    <row r="265" spans="1:36">
      <c r="A265" s="560"/>
      <c r="B265" s="560"/>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row>
    <row r="266" spans="1:36">
      <c r="A266" s="560"/>
      <c r="B266" s="560"/>
      <c r="C266" s="560"/>
      <c r="D266" s="560"/>
      <c r="E266" s="560"/>
      <c r="F266" s="560"/>
      <c r="G266" s="560"/>
      <c r="H266" s="560"/>
      <c r="I266" s="560"/>
      <c r="J266" s="560"/>
      <c r="K266" s="560"/>
      <c r="L266" s="560"/>
      <c r="M266" s="560"/>
      <c r="N266" s="560"/>
      <c r="O266" s="560"/>
      <c r="P266" s="560"/>
      <c r="Q266" s="560"/>
      <c r="R266" s="560"/>
      <c r="S266" s="560"/>
      <c r="T266" s="560"/>
      <c r="U266" s="560"/>
      <c r="V266" s="560"/>
      <c r="W266" s="560"/>
      <c r="X266" s="560"/>
      <c r="Y266" s="560"/>
      <c r="Z266" s="560"/>
      <c r="AA266" s="560"/>
      <c r="AB266" s="560"/>
      <c r="AC266" s="560"/>
      <c r="AD266" s="560"/>
      <c r="AE266" s="560"/>
      <c r="AF266" s="560"/>
      <c r="AG266" s="560"/>
      <c r="AH266" s="560"/>
      <c r="AI266" s="560"/>
      <c r="AJ266" s="560"/>
    </row>
    <row r="267" spans="1:36">
      <c r="A267" s="560"/>
      <c r="B267" s="560"/>
      <c r="C267" s="560"/>
      <c r="D267" s="560"/>
      <c r="E267" s="560"/>
      <c r="F267" s="560"/>
      <c r="G267" s="560"/>
      <c r="H267" s="560"/>
      <c r="I267" s="560"/>
      <c r="J267" s="560"/>
      <c r="K267" s="560"/>
      <c r="L267" s="560"/>
      <c r="M267" s="560"/>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0"/>
      <c r="AI267" s="560"/>
      <c r="AJ267" s="560"/>
    </row>
    <row r="268" spans="1:36">
      <c r="A268" s="560"/>
      <c r="B268" s="560"/>
      <c r="C268" s="560"/>
      <c r="D268" s="560"/>
      <c r="E268" s="560"/>
      <c r="F268" s="560"/>
      <c r="G268" s="560"/>
      <c r="H268" s="560"/>
      <c r="I268" s="560"/>
      <c r="J268" s="560"/>
      <c r="K268" s="560"/>
      <c r="L268" s="560"/>
      <c r="M268" s="560"/>
      <c r="N268" s="560"/>
      <c r="O268" s="560"/>
      <c r="P268" s="560"/>
      <c r="Q268" s="560"/>
      <c r="R268" s="560"/>
      <c r="S268" s="560"/>
      <c r="T268" s="560"/>
      <c r="U268" s="560"/>
      <c r="V268" s="560"/>
      <c r="W268" s="560"/>
      <c r="X268" s="560"/>
      <c r="Y268" s="560"/>
      <c r="Z268" s="560"/>
      <c r="AA268" s="560"/>
      <c r="AB268" s="560"/>
      <c r="AC268" s="560"/>
      <c r="AD268" s="560"/>
      <c r="AE268" s="560"/>
      <c r="AF268" s="560"/>
      <c r="AG268" s="560"/>
      <c r="AH268" s="560"/>
      <c r="AI268" s="560"/>
      <c r="AJ268" s="560"/>
    </row>
    <row r="269" spans="1:36">
      <c r="A269" s="560"/>
      <c r="B269" s="560"/>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row>
    <row r="270" spans="1:36">
      <c r="A270" s="560"/>
      <c r="B270" s="560"/>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row>
    <row r="271" spans="1:36">
      <c r="A271" s="560"/>
      <c r="B271" s="560"/>
      <c r="C271" s="560"/>
      <c r="D271" s="560"/>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row>
    <row r="272" spans="1:36">
      <c r="A272" s="560"/>
      <c r="B272" s="560"/>
      <c r="C272" s="560"/>
      <c r="D272" s="560"/>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row>
    <row r="273" spans="1:36">
      <c r="A273" s="560"/>
      <c r="B273" s="560"/>
      <c r="C273" s="560"/>
      <c r="D273" s="560"/>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row>
    <row r="274" spans="1:36">
      <c r="A274" s="560"/>
      <c r="B274" s="560"/>
      <c r="C274" s="560"/>
      <c r="D274" s="560"/>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row>
    <row r="275" spans="1:36">
      <c r="A275" s="560"/>
      <c r="B275" s="560"/>
      <c r="C275" s="560"/>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row>
    <row r="276" spans="1:36">
      <c r="A276" s="560"/>
      <c r="B276" s="560"/>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row>
    <row r="277" spans="1:36">
      <c r="A277" s="560"/>
      <c r="B277" s="560"/>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row>
    <row r="278" spans="1:36">
      <c r="A278" s="560"/>
      <c r="B278" s="560"/>
      <c r="C278" s="560"/>
      <c r="D278" s="560"/>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row>
    <row r="279" spans="1:36">
      <c r="A279" s="560"/>
      <c r="B279" s="560"/>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row>
    <row r="280" spans="1:36">
      <c r="A280" s="560"/>
      <c r="B280" s="560"/>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row>
    <row r="281" spans="1:36">
      <c r="A281" s="560"/>
      <c r="B281" s="560"/>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row>
    <row r="282" spans="1:36">
      <c r="A282" s="560"/>
      <c r="B282" s="560"/>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row>
    <row r="283" spans="1:36">
      <c r="A283" s="560"/>
      <c r="B283" s="560"/>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row>
    <row r="284" spans="1:36">
      <c r="A284" s="560"/>
      <c r="B284" s="560"/>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row>
    <row r="285" spans="1:36">
      <c r="A285" s="558"/>
      <c r="B285" s="560"/>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row>
    <row r="286" spans="1:36">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row>
    <row r="287" spans="1:36">
      <c r="B287" s="558"/>
    </row>
  </sheetData>
  <sheetProtection formatCells="0" formatColumns="0" formatRows="0" insertColumns="0" insertRows="0" autoFilter="0"/>
  <mergeCells count="266">
    <mergeCell ref="B154:B158"/>
    <mergeCell ref="C154:J158"/>
    <mergeCell ref="K154:K155"/>
    <mergeCell ref="L154:L156"/>
    <mergeCell ref="F173:AJ173"/>
    <mergeCell ref="A172:D172"/>
    <mergeCell ref="M163:AJ163"/>
    <mergeCell ref="F177:AI177"/>
    <mergeCell ref="F175:AI175"/>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AA4:AB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1:P221"/>
    <mergeCell ref="Q221:R221"/>
    <mergeCell ref="S221:W221"/>
    <mergeCell ref="X221:Y221"/>
    <mergeCell ref="Z221:AH221"/>
    <mergeCell ref="AI221:AJ221"/>
    <mergeCell ref="B218:AI218"/>
    <mergeCell ref="D220:E220"/>
    <mergeCell ref="G220:H220"/>
    <mergeCell ref="J220:K220"/>
    <mergeCell ref="N220:P220"/>
    <mergeCell ref="Q220:AJ220"/>
    <mergeCell ref="F189:AI189"/>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Y82:AC82"/>
    <mergeCell ref="Z87:AB87"/>
    <mergeCell ref="N89:P89"/>
    <mergeCell ref="AB77:AH77"/>
    <mergeCell ref="Y90:AC90"/>
    <mergeCell ref="AE90:AI90"/>
    <mergeCell ref="T85:V85"/>
    <mergeCell ref="Y84:AD85"/>
    <mergeCell ref="S84:W84"/>
    <mergeCell ref="Y81:AC81"/>
    <mergeCell ref="AE81:AI81"/>
    <mergeCell ref="S81:W81"/>
    <mergeCell ref="V113:AI113"/>
    <mergeCell ref="F200:T200"/>
    <mergeCell ref="B205:Y205"/>
    <mergeCell ref="Z207:AH207"/>
    <mergeCell ref="Z206:AH206"/>
    <mergeCell ref="Z208:AH208"/>
    <mergeCell ref="F186:AI186"/>
    <mergeCell ref="F193:AI193"/>
    <mergeCell ref="Z212:AH212"/>
    <mergeCell ref="F187:AI187"/>
    <mergeCell ref="R118:S118"/>
    <mergeCell ref="E122:AJ122"/>
    <mergeCell ref="C163:J165"/>
    <mergeCell ref="F176:AI176"/>
    <mergeCell ref="F174:AI174"/>
    <mergeCell ref="F182:AI182"/>
    <mergeCell ref="F179:AJ179"/>
    <mergeCell ref="F183:AJ183"/>
    <mergeCell ref="M164:AJ164"/>
    <mergeCell ref="M165:AJ165"/>
    <mergeCell ref="A167:AJ167"/>
    <mergeCell ref="E172:AJ172"/>
    <mergeCell ref="A162:A165"/>
    <mergeCell ref="C162:AJ162"/>
    <mergeCell ref="C215:AJ215"/>
    <mergeCell ref="C211:Y211"/>
    <mergeCell ref="Z210:AH210"/>
    <mergeCell ref="Z211:AH211"/>
    <mergeCell ref="C210:Y210"/>
    <mergeCell ref="Z205:AH205"/>
    <mergeCell ref="H201:X201"/>
    <mergeCell ref="F190:AI190"/>
    <mergeCell ref="F191:AI191"/>
    <mergeCell ref="N28:AJ29"/>
    <mergeCell ref="D30:E30"/>
    <mergeCell ref="AB30:AH30"/>
    <mergeCell ref="AI30:AJ30"/>
    <mergeCell ref="AB31:AH31"/>
    <mergeCell ref="AI31:AJ31"/>
    <mergeCell ref="B32:AA32"/>
    <mergeCell ref="Z209:AH209"/>
    <mergeCell ref="A10:F10"/>
    <mergeCell ref="A15:F15"/>
    <mergeCell ref="A187:D193"/>
    <mergeCell ref="A198:D199"/>
    <mergeCell ref="A200:D201"/>
    <mergeCell ref="F188:AJ188"/>
    <mergeCell ref="F178:AI178"/>
    <mergeCell ref="F181:AI181"/>
    <mergeCell ref="F184:AI184"/>
    <mergeCell ref="B163:B165"/>
    <mergeCell ref="A178:D186"/>
    <mergeCell ref="A173:D177"/>
    <mergeCell ref="AH98:AI98"/>
    <mergeCell ref="F192:AI192"/>
    <mergeCell ref="F185:AI185"/>
    <mergeCell ref="V98:W98"/>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AB32:AH32"/>
    <mergeCell ref="AI32:AJ32"/>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7"/>
  <conditionalFormatting sqref="A27:AJ44">
    <cfRule type="expression" dxfId="1" priority="5">
      <formula>$AM$20=TRUE</formula>
    </cfRule>
  </conditionalFormatting>
  <conditionalFormatting sqref="A47:AJ106">
    <cfRule type="expression" dxfId="0" priority="1">
      <formula>AND($AL$20=TRUE,$AM$20=FALSE)</formula>
    </cfRule>
  </conditionalFormatting>
  <dataValidations count="3">
    <dataValidation imeMode="halfAlpha" allowBlank="1" showInputMessage="1" showErrorMessage="1" sqref="S58:T58 J220:K220 R71 D220:E220 O71 Z71 P58:Q58 Z58:AA58 AC58:AD58 O107:P107 R107:S107 P79:Q79 Y107:Z107 P98:Q98 AC98:AD98 Z98:AA98 S98:T98 AB107:AC107 G220:H220 A16 K16 T16 W92 AH92 S38:T38 P38:Q38 Z38:AA38 AC38:AD38" xr:uid="{00000000-0002-0000-0200-000000000000}"/>
    <dataValidation imeMode="hiragana" allowBlank="1" showInputMessage="1" showErrorMessage="1" sqref="S111:S114 W222 S221 U123 S125:S127" xr:uid="{00000000-0002-0000-0200-000001000000}"/>
    <dataValidation type="list" allowBlank="1" showInputMessage="1" showErrorMessage="1" sqref="L118:N118"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6" manualBreakCount="6">
    <brk id="45" max="35" man="1"/>
    <brk id="66" max="35" man="1"/>
    <brk id="107" max="35" man="1"/>
    <brk id="139" max="35" man="1"/>
    <brk id="167" max="35" man="1"/>
    <brk id="2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0</xdr:rowOff>
                  </from>
                  <to>
                    <xdr:col>5</xdr:col>
                    <xdr:colOff>9525</xdr:colOff>
                    <xdr:row>172</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175</xdr:row>
                    <xdr:rowOff>85725</xdr:rowOff>
                  </from>
                  <to>
                    <xdr:col>5</xdr:col>
                    <xdr:colOff>9525</xdr:colOff>
                    <xdr:row>177</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172</xdr:row>
                    <xdr:rowOff>409575</xdr:rowOff>
                  </from>
                  <to>
                    <xdr:col>5</xdr:col>
                    <xdr:colOff>9525</xdr:colOff>
                    <xdr:row>174</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173</xdr:row>
                    <xdr:rowOff>85725</xdr:rowOff>
                  </from>
                  <to>
                    <xdr:col>5</xdr:col>
                    <xdr:colOff>9525</xdr:colOff>
                    <xdr:row>175</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174</xdr:row>
                    <xdr:rowOff>85725</xdr:rowOff>
                  </from>
                  <to>
                    <xdr:col>5</xdr:col>
                    <xdr:colOff>9525</xdr:colOff>
                    <xdr:row>176</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183</xdr:row>
                    <xdr:rowOff>161925</xdr:rowOff>
                  </from>
                  <to>
                    <xdr:col>4</xdr:col>
                    <xdr:colOff>171450</xdr:colOff>
                    <xdr:row>185</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176</xdr:row>
                    <xdr:rowOff>133350</xdr:rowOff>
                  </from>
                  <to>
                    <xdr:col>4</xdr:col>
                    <xdr:colOff>171450</xdr:colOff>
                    <xdr:row>178</xdr:row>
                    <xdr:rowOff>66675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177</xdr:row>
                    <xdr:rowOff>133350</xdr:rowOff>
                  </from>
                  <to>
                    <xdr:col>4</xdr:col>
                    <xdr:colOff>171450</xdr:colOff>
                    <xdr:row>179</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178</xdr:row>
                    <xdr:rowOff>171450</xdr:rowOff>
                  </from>
                  <to>
                    <xdr:col>4</xdr:col>
                    <xdr:colOff>171450</xdr:colOff>
                    <xdr:row>179</xdr:row>
                    <xdr:rowOff>257175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179</xdr:row>
                    <xdr:rowOff>400050</xdr:rowOff>
                  </from>
                  <to>
                    <xdr:col>4</xdr:col>
                    <xdr:colOff>171450</xdr:colOff>
                    <xdr:row>181</xdr:row>
                    <xdr:rowOff>47625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180</xdr:row>
                    <xdr:rowOff>114300</xdr:rowOff>
                  </from>
                  <to>
                    <xdr:col>4</xdr:col>
                    <xdr:colOff>171450</xdr:colOff>
                    <xdr:row>182</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182</xdr:row>
                    <xdr:rowOff>0</xdr:rowOff>
                  </from>
                  <to>
                    <xdr:col>4</xdr:col>
                    <xdr:colOff>171450</xdr:colOff>
                    <xdr:row>182</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182</xdr:row>
                    <xdr:rowOff>266700</xdr:rowOff>
                  </from>
                  <to>
                    <xdr:col>4</xdr:col>
                    <xdr:colOff>171450</xdr:colOff>
                    <xdr:row>184</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184</xdr:row>
                    <xdr:rowOff>104775</xdr:rowOff>
                  </from>
                  <to>
                    <xdr:col>4</xdr:col>
                    <xdr:colOff>171450</xdr:colOff>
                    <xdr:row>186</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188</xdr:row>
                    <xdr:rowOff>95250</xdr:rowOff>
                  </from>
                  <to>
                    <xdr:col>4</xdr:col>
                    <xdr:colOff>200025</xdr:colOff>
                    <xdr:row>190</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185</xdr:row>
                    <xdr:rowOff>123825</xdr:rowOff>
                  </from>
                  <to>
                    <xdr:col>5</xdr:col>
                    <xdr:colOff>0</xdr:colOff>
                    <xdr:row>187</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186</xdr:row>
                    <xdr:rowOff>142875</xdr:rowOff>
                  </from>
                  <to>
                    <xdr:col>4</xdr:col>
                    <xdr:colOff>200025</xdr:colOff>
                    <xdr:row>187</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187</xdr:row>
                    <xdr:rowOff>266700</xdr:rowOff>
                  </from>
                  <to>
                    <xdr:col>4</xdr:col>
                    <xdr:colOff>200025</xdr:colOff>
                    <xdr:row>189</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189</xdr:row>
                    <xdr:rowOff>104775</xdr:rowOff>
                  </from>
                  <to>
                    <xdr:col>4</xdr:col>
                    <xdr:colOff>200025</xdr:colOff>
                    <xdr:row>191</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191</xdr:row>
                    <xdr:rowOff>114300</xdr:rowOff>
                  </from>
                  <to>
                    <xdr:col>4</xdr:col>
                    <xdr:colOff>200025</xdr:colOff>
                    <xdr:row>193</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190</xdr:row>
                    <xdr:rowOff>114300</xdr:rowOff>
                  </from>
                  <to>
                    <xdr:col>4</xdr:col>
                    <xdr:colOff>200025</xdr:colOff>
                    <xdr:row>192</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197</xdr:row>
                    <xdr:rowOff>47625</xdr:rowOff>
                  </from>
                  <to>
                    <xdr:col>5</xdr:col>
                    <xdr:colOff>19050</xdr:colOff>
                    <xdr:row>197</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198</xdr:row>
                    <xdr:rowOff>38100</xdr:rowOff>
                  </from>
                  <to>
                    <xdr:col>5</xdr:col>
                    <xdr:colOff>19050</xdr:colOff>
                    <xdr:row>198</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198</xdr:row>
                    <xdr:rowOff>171450</xdr:rowOff>
                  </from>
                  <to>
                    <xdr:col>5</xdr:col>
                    <xdr:colOff>0</xdr:colOff>
                    <xdr:row>200</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199</xdr:row>
                    <xdr:rowOff>152400</xdr:rowOff>
                  </from>
                  <to>
                    <xdr:col>5</xdr:col>
                    <xdr:colOff>38100</xdr:colOff>
                    <xdr:row>201</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20</xdr:col>
                    <xdr:colOff>171450</xdr:colOff>
                    <xdr:row>197</xdr:row>
                    <xdr:rowOff>28575</xdr:rowOff>
                  </from>
                  <to>
                    <xdr:col>22</xdr:col>
                    <xdr:colOff>28575</xdr:colOff>
                    <xdr:row>197</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20</xdr:col>
                    <xdr:colOff>171450</xdr:colOff>
                    <xdr:row>198</xdr:row>
                    <xdr:rowOff>28575</xdr:rowOff>
                  </from>
                  <to>
                    <xdr:col>22</xdr:col>
                    <xdr:colOff>28575</xdr:colOff>
                    <xdr:row>198</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199</xdr:row>
                    <xdr:rowOff>19050</xdr:rowOff>
                  </from>
                  <to>
                    <xdr:col>22</xdr:col>
                    <xdr:colOff>28575</xdr:colOff>
                    <xdr:row>199</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200</xdr:row>
                    <xdr:rowOff>19050</xdr:rowOff>
                  </from>
                  <to>
                    <xdr:col>27</xdr:col>
                    <xdr:colOff>47625</xdr:colOff>
                    <xdr:row>200</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194</xdr:row>
                    <xdr:rowOff>152400</xdr:rowOff>
                  </from>
                  <to>
                    <xdr:col>33</xdr:col>
                    <xdr:colOff>38100</xdr:colOff>
                    <xdr:row>196</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205</xdr:row>
                    <xdr:rowOff>0</xdr:rowOff>
                  </from>
                  <to>
                    <xdr:col>2</xdr:col>
                    <xdr:colOff>19050</xdr:colOff>
                    <xdr:row>206</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206</xdr:row>
                    <xdr:rowOff>0</xdr:rowOff>
                  </from>
                  <to>
                    <xdr:col>2</xdr:col>
                    <xdr:colOff>19050</xdr:colOff>
                    <xdr:row>207</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209</xdr:row>
                    <xdr:rowOff>47625</xdr:rowOff>
                  </from>
                  <to>
                    <xdr:col>2</xdr:col>
                    <xdr:colOff>19050</xdr:colOff>
                    <xdr:row>209</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210</xdr:row>
                    <xdr:rowOff>47625</xdr:rowOff>
                  </from>
                  <to>
                    <xdr:col>2</xdr:col>
                    <xdr:colOff>19050</xdr:colOff>
                    <xdr:row>210</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topLeftCell="A10" zoomScale="80" zoomScaleNormal="85" zoomScaleSheetLayoutView="80" zoomScalePageLayoutView="70" workbookViewId="0"/>
  </sheetViews>
  <sheetFormatPr defaultColWidth="2.5" defaultRowHeight="13.5"/>
  <cols>
    <col min="1" max="1" width="5.625" style="108" customWidth="1"/>
    <col min="2" max="11" width="2.625" style="108" customWidth="1"/>
    <col min="12" max="13" width="11.75" style="108" customWidth="1"/>
    <col min="14" max="14" width="16.875" style="108" customWidth="1"/>
    <col min="15" max="15" width="37.5" style="108" customWidth="1"/>
    <col min="16" max="16" width="31.375" style="108" customWidth="1"/>
    <col min="17" max="17" width="10.625" style="108" customWidth="1"/>
    <col min="18" max="18" width="9.625" style="108" customWidth="1"/>
    <col min="19" max="19" width="13.625" style="108" customWidth="1"/>
    <col min="20" max="20" width="10" style="108" customWidth="1"/>
    <col min="21" max="21" width="6.75" style="108" customWidth="1"/>
    <col min="22" max="22" width="4.75" style="108" customWidth="1"/>
    <col min="23" max="23" width="3.625" style="108" customWidth="1"/>
    <col min="24" max="24" width="3.125" style="108" customWidth="1"/>
    <col min="25" max="25" width="3.625" style="108" customWidth="1"/>
    <col min="26" max="26" width="8" style="108" customWidth="1"/>
    <col min="27" max="27" width="3.625" style="108" customWidth="1"/>
    <col min="28" max="28" width="3.125" style="108" customWidth="1"/>
    <col min="29" max="29" width="3.625" style="108" customWidth="1"/>
    <col min="30" max="30" width="3.125" style="108" customWidth="1"/>
    <col min="31" max="31" width="2.5" style="108" customWidth="1"/>
    <col min="32" max="32" width="3.5" style="108" customWidth="1"/>
    <col min="33" max="33" width="5.875" style="108" customWidth="1"/>
    <col min="34" max="34" width="14.625" style="108" customWidth="1"/>
    <col min="35" max="16384" width="2.5" style="108"/>
  </cols>
  <sheetData>
    <row r="1" spans="1:34" ht="21" customHeight="1">
      <c r="A1" s="566" t="s">
        <v>115</v>
      </c>
      <c r="G1" s="111" t="s">
        <v>477</v>
      </c>
      <c r="W1" s="109"/>
      <c r="X1" s="109"/>
      <c r="Y1" s="109"/>
      <c r="Z1" s="109"/>
      <c r="AA1" s="109"/>
      <c r="AB1" s="109"/>
      <c r="AC1" s="109"/>
      <c r="AD1" s="109"/>
      <c r="AE1" s="109"/>
      <c r="AF1" s="109"/>
      <c r="AG1" s="109"/>
      <c r="AH1" s="109"/>
    </row>
    <row r="2" spans="1:34" ht="21" customHeight="1" thickBot="1">
      <c r="B2" s="111"/>
      <c r="C2" s="111"/>
      <c r="D2" s="111"/>
      <c r="E2" s="111"/>
      <c r="F2" s="111"/>
      <c r="G2" s="111"/>
      <c r="H2" s="111"/>
      <c r="I2" s="111"/>
      <c r="J2" s="111"/>
      <c r="K2" s="111"/>
      <c r="L2" s="111"/>
      <c r="M2" s="111"/>
      <c r="N2" s="111"/>
      <c r="O2" s="111"/>
      <c r="P2" s="111"/>
      <c r="Q2" s="111"/>
      <c r="R2" s="111"/>
      <c r="S2" s="111"/>
      <c r="T2" s="111"/>
      <c r="U2" s="111"/>
      <c r="V2" s="111"/>
      <c r="W2" s="109"/>
      <c r="X2" s="109"/>
      <c r="Y2" s="109"/>
      <c r="Z2" s="109"/>
      <c r="AA2" s="114"/>
      <c r="AB2" s="567"/>
      <c r="AC2" s="567"/>
      <c r="AD2" s="567"/>
      <c r="AE2" s="567"/>
      <c r="AF2" s="567"/>
      <c r="AG2" s="567"/>
      <c r="AH2" s="567"/>
    </row>
    <row r="3" spans="1:34" ht="27" customHeight="1" thickBot="1">
      <c r="A3" s="1060" t="s">
        <v>6</v>
      </c>
      <c r="B3" s="1060"/>
      <c r="C3" s="1061"/>
      <c r="D3" s="1057" t="str">
        <f>IF(基本情報入力シート!M16="","",基本情報入力シート!M16)</f>
        <v>○○ケアサービス</v>
      </c>
      <c r="E3" s="1058"/>
      <c r="F3" s="1058"/>
      <c r="G3" s="1058"/>
      <c r="H3" s="1058"/>
      <c r="I3" s="1058"/>
      <c r="J3" s="1058"/>
      <c r="K3" s="1058"/>
      <c r="L3" s="1058"/>
      <c r="M3" s="1058"/>
      <c r="N3" s="1058"/>
      <c r="O3" s="1059"/>
      <c r="P3" s="568"/>
      <c r="Q3" s="569"/>
      <c r="R3" s="569"/>
      <c r="V3" s="569"/>
    </row>
    <row r="4" spans="1:34" ht="21" customHeight="1" thickBot="1">
      <c r="A4" s="570"/>
      <c r="B4" s="570"/>
      <c r="C4" s="570"/>
      <c r="D4" s="571"/>
      <c r="E4" s="571"/>
      <c r="F4" s="571"/>
      <c r="G4" s="571"/>
      <c r="H4" s="571"/>
      <c r="I4" s="571"/>
      <c r="J4" s="571"/>
      <c r="K4" s="571"/>
      <c r="L4" s="571"/>
      <c r="M4" s="571"/>
      <c r="N4" s="571"/>
      <c r="O4" s="571"/>
      <c r="P4" s="571"/>
      <c r="Q4" s="569"/>
      <c r="R4" s="569"/>
      <c r="V4" s="569"/>
    </row>
    <row r="5" spans="1:34" ht="27.75" customHeight="1" thickBot="1">
      <c r="A5" s="1082" t="s">
        <v>478</v>
      </c>
      <c r="B5" s="1083"/>
      <c r="C5" s="1083"/>
      <c r="D5" s="1083"/>
      <c r="E5" s="1083"/>
      <c r="F5" s="1083"/>
      <c r="G5" s="1083"/>
      <c r="H5" s="1083"/>
      <c r="I5" s="1083"/>
      <c r="J5" s="1083"/>
      <c r="K5" s="1083"/>
      <c r="L5" s="1083"/>
      <c r="M5" s="1083"/>
      <c r="N5" s="1083"/>
      <c r="O5" s="572">
        <f>SUM(AH12:AH111)</f>
        <v>63359028</v>
      </c>
      <c r="P5" s="571"/>
      <c r="Q5" s="569"/>
      <c r="R5" s="569"/>
      <c r="V5" s="569"/>
    </row>
    <row r="6" spans="1:34" ht="21" customHeight="1" thickBot="1">
      <c r="Q6" s="162"/>
      <c r="R6" s="162"/>
      <c r="AH6" s="573"/>
    </row>
    <row r="7" spans="1:34" ht="18" customHeight="1">
      <c r="A7" s="1064"/>
      <c r="B7" s="1066" t="s">
        <v>480</v>
      </c>
      <c r="C7" s="1067"/>
      <c r="D7" s="1067"/>
      <c r="E7" s="1067"/>
      <c r="F7" s="1067"/>
      <c r="G7" s="1067"/>
      <c r="H7" s="1067"/>
      <c r="I7" s="1067"/>
      <c r="J7" s="1067"/>
      <c r="K7" s="1068"/>
      <c r="L7" s="1072" t="s">
        <v>143</v>
      </c>
      <c r="M7" s="1084" t="s">
        <v>247</v>
      </c>
      <c r="N7" s="1085"/>
      <c r="O7" s="1074" t="s">
        <v>176</v>
      </c>
      <c r="P7" s="1076" t="s">
        <v>98</v>
      </c>
      <c r="Q7" s="1078" t="s">
        <v>481</v>
      </c>
      <c r="R7" s="1080" t="s">
        <v>149</v>
      </c>
      <c r="S7" s="574" t="s">
        <v>434</v>
      </c>
      <c r="T7" s="575"/>
      <c r="U7" s="575"/>
      <c r="V7" s="575"/>
      <c r="W7" s="575"/>
      <c r="X7" s="575"/>
      <c r="Y7" s="575"/>
      <c r="Z7" s="575"/>
      <c r="AA7" s="575"/>
      <c r="AB7" s="575"/>
      <c r="AC7" s="575"/>
      <c r="AD7" s="575"/>
      <c r="AE7" s="575"/>
      <c r="AF7" s="575"/>
      <c r="AG7" s="575"/>
      <c r="AH7" s="576"/>
    </row>
    <row r="8" spans="1:34" ht="14.25">
      <c r="A8" s="1065"/>
      <c r="B8" s="1069"/>
      <c r="C8" s="1070"/>
      <c r="D8" s="1070"/>
      <c r="E8" s="1070"/>
      <c r="F8" s="1070"/>
      <c r="G8" s="1070"/>
      <c r="H8" s="1070"/>
      <c r="I8" s="1070"/>
      <c r="J8" s="1070"/>
      <c r="K8" s="1071"/>
      <c r="L8" s="1073"/>
      <c r="M8" s="1086"/>
      <c r="N8" s="1087"/>
      <c r="O8" s="1075"/>
      <c r="P8" s="1077"/>
      <c r="Q8" s="1079"/>
      <c r="R8" s="1081"/>
      <c r="S8" s="577"/>
      <c r="T8" s="1062" t="s">
        <v>121</v>
      </c>
      <c r="U8" s="1063"/>
      <c r="V8" s="1090" t="s">
        <v>122</v>
      </c>
      <c r="W8" s="1091"/>
      <c r="X8" s="1091"/>
      <c r="Y8" s="1091"/>
      <c r="Z8" s="1091"/>
      <c r="AA8" s="1091"/>
      <c r="AB8" s="1091"/>
      <c r="AC8" s="1091"/>
      <c r="AD8" s="1091"/>
      <c r="AE8" s="1091"/>
      <c r="AF8" s="1091"/>
      <c r="AG8" s="1092"/>
      <c r="AH8" s="578" t="s">
        <v>124</v>
      </c>
    </row>
    <row r="9" spans="1:34" ht="13.5" customHeight="1">
      <c r="A9" s="1065"/>
      <c r="B9" s="1069"/>
      <c r="C9" s="1070"/>
      <c r="D9" s="1070"/>
      <c r="E9" s="1070"/>
      <c r="F9" s="1070"/>
      <c r="G9" s="1070"/>
      <c r="H9" s="1070"/>
      <c r="I9" s="1070"/>
      <c r="J9" s="1070"/>
      <c r="K9" s="1071"/>
      <c r="L9" s="1073"/>
      <c r="M9" s="1088"/>
      <c r="N9" s="1089"/>
      <c r="O9" s="1075"/>
      <c r="P9" s="1077"/>
      <c r="Q9" s="1079"/>
      <c r="R9" s="1081"/>
      <c r="S9" s="1095" t="s">
        <v>117</v>
      </c>
      <c r="T9" s="1096" t="s">
        <v>479</v>
      </c>
      <c r="U9" s="1098" t="s">
        <v>146</v>
      </c>
      <c r="V9" s="1084" t="s">
        <v>147</v>
      </c>
      <c r="W9" s="1093"/>
      <c r="X9" s="1093"/>
      <c r="Y9" s="1093"/>
      <c r="Z9" s="1093"/>
      <c r="AA9" s="1093"/>
      <c r="AB9" s="1093"/>
      <c r="AC9" s="1093"/>
      <c r="AD9" s="1093"/>
      <c r="AE9" s="1093"/>
      <c r="AF9" s="1093"/>
      <c r="AG9" s="1085"/>
      <c r="AH9" s="1081" t="s">
        <v>482</v>
      </c>
    </row>
    <row r="10" spans="1:34" ht="150" customHeight="1">
      <c r="A10" s="1065"/>
      <c r="B10" s="1069"/>
      <c r="C10" s="1070"/>
      <c r="D10" s="1070"/>
      <c r="E10" s="1070"/>
      <c r="F10" s="1070"/>
      <c r="G10" s="1070"/>
      <c r="H10" s="1070"/>
      <c r="I10" s="1070"/>
      <c r="J10" s="1070"/>
      <c r="K10" s="1071"/>
      <c r="L10" s="1073"/>
      <c r="M10" s="580" t="s">
        <v>254</v>
      </c>
      <c r="N10" s="580" t="s">
        <v>255</v>
      </c>
      <c r="O10" s="1075"/>
      <c r="P10" s="1077"/>
      <c r="Q10" s="1079"/>
      <c r="R10" s="1081"/>
      <c r="S10" s="1095"/>
      <c r="T10" s="1097"/>
      <c r="U10" s="1099"/>
      <c r="V10" s="1086"/>
      <c r="W10" s="1094"/>
      <c r="X10" s="1094"/>
      <c r="Y10" s="1094"/>
      <c r="Z10" s="1094"/>
      <c r="AA10" s="1094"/>
      <c r="AB10" s="1094"/>
      <c r="AC10" s="1094"/>
      <c r="AD10" s="1094"/>
      <c r="AE10" s="1094"/>
      <c r="AF10" s="1094"/>
      <c r="AG10" s="1087"/>
      <c r="AH10" s="1081"/>
    </row>
    <row r="11" spans="1:34" ht="14.25">
      <c r="A11" s="581"/>
      <c r="B11" s="582"/>
      <c r="C11" s="583"/>
      <c r="D11" s="583"/>
      <c r="E11" s="583"/>
      <c r="F11" s="583"/>
      <c r="G11" s="583"/>
      <c r="H11" s="583"/>
      <c r="I11" s="583"/>
      <c r="J11" s="583"/>
      <c r="K11" s="584"/>
      <c r="L11" s="585"/>
      <c r="M11" s="585"/>
      <c r="N11" s="585"/>
      <c r="O11" s="586"/>
      <c r="P11" s="587"/>
      <c r="Q11" s="588"/>
      <c r="R11" s="589"/>
      <c r="S11" s="590"/>
      <c r="T11" s="591"/>
      <c r="U11" s="592"/>
      <c r="V11" s="593"/>
      <c r="W11" s="594"/>
      <c r="X11" s="594"/>
      <c r="Y11" s="594"/>
      <c r="Z11" s="594"/>
      <c r="AA11" s="594"/>
      <c r="AB11" s="594"/>
      <c r="AC11" s="594"/>
      <c r="AD11" s="594"/>
      <c r="AE11" s="594"/>
      <c r="AF11" s="594"/>
      <c r="AG11" s="594"/>
      <c r="AH11" s="589"/>
    </row>
    <row r="12" spans="1:34" ht="36.75" customHeight="1">
      <c r="A12" s="595">
        <v>1</v>
      </c>
      <c r="B12" s="596">
        <f>IF(基本情報入力シート!C33="","",基本情報入力シート!C33)</f>
        <v>1</v>
      </c>
      <c r="C12" s="597">
        <f>IF(基本情報入力シート!D33="","",基本情報入力シート!D33)</f>
        <v>3</v>
      </c>
      <c r="D12" s="598">
        <f>IF(基本情報入力シート!E33="","",基本情報入力シート!E33)</f>
        <v>3</v>
      </c>
      <c r="E12" s="598">
        <f>IF(基本情報入力シート!F33="","",基本情報入力シート!F33)</f>
        <v>4</v>
      </c>
      <c r="F12" s="598">
        <f>IF(基本情報入力シート!G33="","",基本情報入力シート!G33)</f>
        <v>5</v>
      </c>
      <c r="G12" s="598">
        <f>IF(基本情報入力シート!H33="","",基本情報入力シート!H33)</f>
        <v>6</v>
      </c>
      <c r="H12" s="598">
        <f>IF(基本情報入力シート!I33="","",基本情報入力シート!I33)</f>
        <v>7</v>
      </c>
      <c r="I12" s="598">
        <f>IF(基本情報入力シート!J33="","",基本情報入力シート!J33)</f>
        <v>8</v>
      </c>
      <c r="J12" s="598">
        <f>IF(基本情報入力シート!K33="","",基本情報入力シート!K33)</f>
        <v>9</v>
      </c>
      <c r="K12" s="599">
        <f>IF(基本情報入力シート!L33="","",基本情報入力シート!L33)</f>
        <v>1</v>
      </c>
      <c r="L12" s="600" t="str">
        <f>IF(基本情報入力シート!M33="","",基本情報入力シート!M33)</f>
        <v>東京都</v>
      </c>
      <c r="M12" s="600" t="str">
        <f>IF(基本情報入力シート!R33="","",基本情報入力シート!R33)</f>
        <v>東京都</v>
      </c>
      <c r="N12" s="600" t="str">
        <f>IF(基本情報入力シート!W33="","",基本情報入力シート!W33)</f>
        <v>千代田区</v>
      </c>
      <c r="O12" s="595" t="str">
        <f>IF(基本情報入力シート!X33="","",基本情報入力シート!X33)</f>
        <v>障害福祉事業所名称０１</v>
      </c>
      <c r="P12" s="601" t="str">
        <f>IF(基本情報入力シート!Y33="","",基本情報入力シート!Y33)</f>
        <v>居宅介護</v>
      </c>
      <c r="Q12" s="602">
        <f>IF(基本情報入力シート!Z33="","",基本情報入力シート!Z33)</f>
        <v>250000</v>
      </c>
      <c r="R12" s="603">
        <f>IF(基本情報入力シート!AA33="","",基本情報入力シート!AA33)</f>
        <v>11.2</v>
      </c>
      <c r="S12" s="604" t="s">
        <v>334</v>
      </c>
      <c r="T12" s="605" t="s">
        <v>108</v>
      </c>
      <c r="U12" s="606">
        <f>IF(P12="","",VLOOKUP(P12,【参考】数式用!$A$5:$K$39,MATCH(T12,【参考】数式用!$C$4:$H$4,0)+2,0))</f>
        <v>0.22</v>
      </c>
      <c r="V12" s="156" t="s">
        <v>60</v>
      </c>
      <c r="W12" s="607">
        <v>2</v>
      </c>
      <c r="X12" s="153" t="s">
        <v>11</v>
      </c>
      <c r="Y12" s="607">
        <v>4</v>
      </c>
      <c r="Z12" s="364" t="s">
        <v>120</v>
      </c>
      <c r="AA12" s="608">
        <v>3</v>
      </c>
      <c r="AB12" s="153" t="s">
        <v>11</v>
      </c>
      <c r="AC12" s="608">
        <v>3</v>
      </c>
      <c r="AD12" s="153" t="s">
        <v>15</v>
      </c>
      <c r="AE12" s="609" t="s">
        <v>72</v>
      </c>
      <c r="AF12" s="610">
        <f>IF(W12&gt;=1,(AA12*12+AC12)-(W12*12+Y12)+1,"")</f>
        <v>12</v>
      </c>
      <c r="AG12" s="611" t="s">
        <v>92</v>
      </c>
      <c r="AH12" s="612">
        <f>IFERROR(ROUNDDOWN(ROUND(Q12*R12,0)*U12,0)*AF12,"")</f>
        <v>7392000</v>
      </c>
    </row>
    <row r="13" spans="1:34" ht="36.75" customHeight="1">
      <c r="A13" s="595">
        <f>A12+1</f>
        <v>2</v>
      </c>
      <c r="B13" s="596">
        <f>IF(基本情報入力シート!C34="","",基本情報入力シート!C34)</f>
        <v>1</v>
      </c>
      <c r="C13" s="597">
        <f>IF(基本情報入力シート!D34="","",基本情報入力シート!D34)</f>
        <v>3</v>
      </c>
      <c r="D13" s="598">
        <f>IF(基本情報入力シート!E34="","",基本情報入力シート!E34)</f>
        <v>3</v>
      </c>
      <c r="E13" s="598">
        <f>IF(基本情報入力シート!F34="","",基本情報入力シート!F34)</f>
        <v>4</v>
      </c>
      <c r="F13" s="598">
        <f>IF(基本情報入力シート!G34="","",基本情報入力シート!G34)</f>
        <v>5</v>
      </c>
      <c r="G13" s="598">
        <f>IF(基本情報入力シート!H34="","",基本情報入力シート!H34)</f>
        <v>6</v>
      </c>
      <c r="H13" s="598">
        <f>IF(基本情報入力シート!I34="","",基本情報入力シート!I34)</f>
        <v>7</v>
      </c>
      <c r="I13" s="598">
        <f>IF(基本情報入力シート!J34="","",基本情報入力シート!J34)</f>
        <v>8</v>
      </c>
      <c r="J13" s="598">
        <f>IF(基本情報入力シート!K34="","",基本情報入力シート!K34)</f>
        <v>9</v>
      </c>
      <c r="K13" s="599">
        <f>IF(基本情報入力シート!L34="","",基本情報入力シート!L34)</f>
        <v>2</v>
      </c>
      <c r="L13" s="600" t="str">
        <f>IF(基本情報入力シート!M34="","",基本情報入力シート!M34)</f>
        <v>東京都</v>
      </c>
      <c r="M13" s="600" t="str">
        <f>IF(基本情報入力シート!R34="","",基本情報入力シート!R34)</f>
        <v>東京都</v>
      </c>
      <c r="N13" s="600" t="str">
        <f>IF(基本情報入力シート!W34="","",基本情報入力シート!W34)</f>
        <v>豊島区</v>
      </c>
      <c r="O13" s="595" t="str">
        <f>IF(基本情報入力シート!X34="","",基本情報入力シート!X34)</f>
        <v>障害福祉事業所名称０２</v>
      </c>
      <c r="P13" s="601" t="str">
        <f>IF(基本情報入力シート!Y34="","",基本情報入力シート!Y34)</f>
        <v>同行援護</v>
      </c>
      <c r="Q13" s="602">
        <f>IF(基本情報入力シート!Z34="","",基本情報入力シート!Z34)</f>
        <v>400000</v>
      </c>
      <c r="R13" s="603">
        <f>IF(基本情報入力シート!AA34="","",基本情報入力シート!AA34)</f>
        <v>11.2</v>
      </c>
      <c r="S13" s="604" t="s">
        <v>335</v>
      </c>
      <c r="T13" s="605" t="s">
        <v>108</v>
      </c>
      <c r="U13" s="606">
        <f>IF(P13="","",VLOOKUP(P13,【参考】数式用!$A$5:$K$39,MATCH(T13,【参考】数式用!$C$4:$H$4,0)+2,0))</f>
        <v>0.22</v>
      </c>
      <c r="V13" s="156" t="s">
        <v>60</v>
      </c>
      <c r="W13" s="607">
        <v>2</v>
      </c>
      <c r="X13" s="153" t="s">
        <v>11</v>
      </c>
      <c r="Y13" s="607">
        <v>4</v>
      </c>
      <c r="Z13" s="364" t="s">
        <v>120</v>
      </c>
      <c r="AA13" s="608">
        <v>3</v>
      </c>
      <c r="AB13" s="153" t="s">
        <v>11</v>
      </c>
      <c r="AC13" s="608">
        <v>3</v>
      </c>
      <c r="AD13" s="153" t="s">
        <v>15</v>
      </c>
      <c r="AE13" s="609" t="s">
        <v>72</v>
      </c>
      <c r="AF13" s="610">
        <f t="shared" ref="AF13:AF16" si="0">IF(W13&gt;=1,(AA13*12+AC13)-(W13*12+Y13)+1,"")</f>
        <v>12</v>
      </c>
      <c r="AG13" s="611" t="s">
        <v>92</v>
      </c>
      <c r="AH13" s="612">
        <f t="shared" ref="AH13:AH76" si="1">IFERROR(ROUNDDOWN(ROUND(Q13*R13,0)*U13,0)*AF13,"")</f>
        <v>11827200</v>
      </c>
    </row>
    <row r="14" spans="1:34" ht="36.75" customHeight="1">
      <c r="A14" s="595">
        <f t="shared" ref="A14:A26" si="2">A13+1</f>
        <v>3</v>
      </c>
      <c r="B14" s="596">
        <f>IF(基本情報入力シート!C35="","",基本情報入力シート!C35)</f>
        <v>1</v>
      </c>
      <c r="C14" s="597">
        <f>IF(基本情報入力シート!D35="","",基本情報入力シート!D35)</f>
        <v>3</v>
      </c>
      <c r="D14" s="598">
        <f>IF(基本情報入力シート!E35="","",基本情報入力シート!E35)</f>
        <v>3</v>
      </c>
      <c r="E14" s="598">
        <f>IF(基本情報入力シート!F35="","",基本情報入力シート!F35)</f>
        <v>4</v>
      </c>
      <c r="F14" s="598">
        <f>IF(基本情報入力シート!G35="","",基本情報入力シート!G35)</f>
        <v>5</v>
      </c>
      <c r="G14" s="598">
        <f>IF(基本情報入力シート!H35="","",基本情報入力シート!H35)</f>
        <v>6</v>
      </c>
      <c r="H14" s="598">
        <f>IF(基本情報入力シート!I35="","",基本情報入力シート!I35)</f>
        <v>7</v>
      </c>
      <c r="I14" s="598">
        <f>IF(基本情報入力シート!J35="","",基本情報入力シート!J35)</f>
        <v>8</v>
      </c>
      <c r="J14" s="598">
        <f>IF(基本情報入力シート!K35="","",基本情報入力シート!K35)</f>
        <v>9</v>
      </c>
      <c r="K14" s="599">
        <f>IF(基本情報入力シート!L35="","",基本情報入力シート!L35)</f>
        <v>3</v>
      </c>
      <c r="L14" s="600" t="str">
        <f>IF(基本情報入力シート!M35="","",基本情報入力シート!M35)</f>
        <v>世田谷区</v>
      </c>
      <c r="M14" s="600" t="str">
        <f>IF(基本情報入力シート!R35="","",基本情報入力シート!R35)</f>
        <v>東京都</v>
      </c>
      <c r="N14" s="600" t="str">
        <f>IF(基本情報入力シート!W35="","",基本情報入力シート!W35)</f>
        <v>世田谷区</v>
      </c>
      <c r="O14" s="595" t="str">
        <f>IF(基本情報入力シート!X35="","",基本情報入力シート!X35)</f>
        <v>障害福祉事業所名称０３</v>
      </c>
      <c r="P14" s="601" t="str">
        <f>IF(基本情報入力シート!Y35="","",基本情報入力シート!Y35)</f>
        <v>生活介護</v>
      </c>
      <c r="Q14" s="602">
        <f>IF(基本情報入力シート!Z35="","",基本情報入力シート!Z35)</f>
        <v>400000</v>
      </c>
      <c r="R14" s="603">
        <f>IF(基本情報入力シート!AA35="","",基本情報入力シート!AA35)</f>
        <v>11.22</v>
      </c>
      <c r="S14" s="604" t="s">
        <v>118</v>
      </c>
      <c r="T14" s="605" t="s">
        <v>107</v>
      </c>
      <c r="U14" s="606">
        <f>IF(P14="","",VLOOKUP(P14,【参考】数式用!$A$5:$K$39,MATCH(T14,【参考】数式用!$C$4:$H$4,0)+2,0))</f>
        <v>4.2000000000000003E-2</v>
      </c>
      <c r="V14" s="156" t="s">
        <v>60</v>
      </c>
      <c r="W14" s="607">
        <v>2</v>
      </c>
      <c r="X14" s="153" t="s">
        <v>11</v>
      </c>
      <c r="Y14" s="607">
        <v>4</v>
      </c>
      <c r="Z14" s="364" t="s">
        <v>120</v>
      </c>
      <c r="AA14" s="608">
        <v>3</v>
      </c>
      <c r="AB14" s="153" t="s">
        <v>11</v>
      </c>
      <c r="AC14" s="608">
        <v>3</v>
      </c>
      <c r="AD14" s="153" t="s">
        <v>15</v>
      </c>
      <c r="AE14" s="609" t="s">
        <v>72</v>
      </c>
      <c r="AF14" s="610">
        <f t="shared" si="0"/>
        <v>12</v>
      </c>
      <c r="AG14" s="611" t="s">
        <v>92</v>
      </c>
      <c r="AH14" s="612">
        <f t="shared" si="1"/>
        <v>2261952</v>
      </c>
    </row>
    <row r="15" spans="1:34" ht="36.75" customHeight="1">
      <c r="A15" s="595">
        <f t="shared" si="2"/>
        <v>4</v>
      </c>
      <c r="B15" s="596">
        <f>IF(基本情報入力シート!C36="","",基本情報入力シート!C36)</f>
        <v>1</v>
      </c>
      <c r="C15" s="597">
        <f>IF(基本情報入力シート!D36="","",基本情報入力シート!D36)</f>
        <v>1</v>
      </c>
      <c r="D15" s="598">
        <f>IF(基本情報入力シート!E36="","",基本情報入力シート!E36)</f>
        <v>3</v>
      </c>
      <c r="E15" s="598">
        <f>IF(基本情報入力シート!F36="","",基本情報入力シート!F36)</f>
        <v>4</v>
      </c>
      <c r="F15" s="598">
        <f>IF(基本情報入力シート!G36="","",基本情報入力シート!G36)</f>
        <v>5</v>
      </c>
      <c r="G15" s="598">
        <f>IF(基本情報入力シート!H36="","",基本情報入力シート!H36)</f>
        <v>6</v>
      </c>
      <c r="H15" s="598">
        <f>IF(基本情報入力シート!I36="","",基本情報入力シート!I36)</f>
        <v>7</v>
      </c>
      <c r="I15" s="598">
        <f>IF(基本情報入力シート!J36="","",基本情報入力シート!J36)</f>
        <v>8</v>
      </c>
      <c r="J15" s="598">
        <f>IF(基本情報入力シート!K36="","",基本情報入力シート!K36)</f>
        <v>9</v>
      </c>
      <c r="K15" s="599">
        <f>IF(基本情報入力シート!L36="","",基本情報入力シート!L36)</f>
        <v>4</v>
      </c>
      <c r="L15" s="600" t="str">
        <f>IF(基本情報入力シート!M36="","",基本情報入力シート!M36)</f>
        <v>埼玉県</v>
      </c>
      <c r="M15" s="600" t="str">
        <f>IF(基本情報入力シート!R36="","",基本情報入力シート!R36)</f>
        <v>埼玉県</v>
      </c>
      <c r="N15" s="600" t="str">
        <f>IF(基本情報入力シート!W36="","",基本情報入力シート!W36)</f>
        <v>さいたま市</v>
      </c>
      <c r="O15" s="595" t="str">
        <f>IF(基本情報入力シート!X36="","",基本情報入力シート!X36)</f>
        <v>障害福祉事業所名称０４</v>
      </c>
      <c r="P15" s="601" t="str">
        <f>IF(基本情報入力シート!Y36="","",基本情報入力シート!Y36)</f>
        <v>就労継続支援Ｂ型</v>
      </c>
      <c r="Q15" s="602">
        <f>IF(基本情報入力シート!Z36="","",基本情報入力シート!Z36)</f>
        <v>2000000</v>
      </c>
      <c r="R15" s="603">
        <f>IF(基本情報入力シート!AA36="","",基本情報入力シート!AA36)</f>
        <v>10.92</v>
      </c>
      <c r="S15" s="604" t="s">
        <v>335</v>
      </c>
      <c r="T15" s="605" t="s">
        <v>114</v>
      </c>
      <c r="U15" s="606">
        <f>IF(P15="","",VLOOKUP(P15,【参考】数式用!$A$5:$K$39,MATCH(T15,【参考】数式用!$C$4:$H$4,0)+2,0))</f>
        <v>5.1999999999999998E-2</v>
      </c>
      <c r="V15" s="156" t="s">
        <v>60</v>
      </c>
      <c r="W15" s="607">
        <v>2</v>
      </c>
      <c r="X15" s="153" t="s">
        <v>11</v>
      </c>
      <c r="Y15" s="607">
        <v>4</v>
      </c>
      <c r="Z15" s="364" t="s">
        <v>120</v>
      </c>
      <c r="AA15" s="608">
        <v>3</v>
      </c>
      <c r="AB15" s="153" t="s">
        <v>11</v>
      </c>
      <c r="AC15" s="608">
        <v>3</v>
      </c>
      <c r="AD15" s="153" t="s">
        <v>15</v>
      </c>
      <c r="AE15" s="609" t="s">
        <v>72</v>
      </c>
      <c r="AF15" s="610">
        <f t="shared" si="0"/>
        <v>12</v>
      </c>
      <c r="AG15" s="611" t="s">
        <v>92</v>
      </c>
      <c r="AH15" s="612">
        <f t="shared" si="1"/>
        <v>13628160</v>
      </c>
    </row>
    <row r="16" spans="1:34" ht="36.75" customHeight="1">
      <c r="A16" s="595">
        <f t="shared" si="2"/>
        <v>5</v>
      </c>
      <c r="B16" s="596">
        <f>IF(基本情報入力シート!C37="","",基本情報入力シート!C37)</f>
        <v>1</v>
      </c>
      <c r="C16" s="597">
        <f>IF(基本情報入力シート!D37="","",基本情報入力シート!D37)</f>
        <v>4</v>
      </c>
      <c r="D16" s="598">
        <f>IF(基本情報入力シート!E37="","",基本情報入力シート!E37)</f>
        <v>3</v>
      </c>
      <c r="E16" s="598">
        <f>IF(基本情報入力シート!F37="","",基本情報入力シート!F37)</f>
        <v>4</v>
      </c>
      <c r="F16" s="598">
        <f>IF(基本情報入力シート!G37="","",基本情報入力シート!G37)</f>
        <v>5</v>
      </c>
      <c r="G16" s="598">
        <f>IF(基本情報入力シート!H37="","",基本情報入力シート!H37)</f>
        <v>6</v>
      </c>
      <c r="H16" s="598">
        <f>IF(基本情報入力シート!I37="","",基本情報入力シート!I37)</f>
        <v>7</v>
      </c>
      <c r="I16" s="598">
        <f>IF(基本情報入力シート!J37="","",基本情報入力シート!J37)</f>
        <v>8</v>
      </c>
      <c r="J16" s="598">
        <f>IF(基本情報入力シート!K37="","",基本情報入力シート!K37)</f>
        <v>9</v>
      </c>
      <c r="K16" s="599">
        <f>IF(基本情報入力シート!L37="","",基本情報入力シート!L37)</f>
        <v>5</v>
      </c>
      <c r="L16" s="600" t="str">
        <f>IF(基本情報入力シート!M37="","",基本情報入力シート!M37)</f>
        <v>横浜市</v>
      </c>
      <c r="M16" s="600" t="str">
        <f>IF(基本情報入力シート!R37="","",基本情報入力シート!R37)</f>
        <v>神奈川県</v>
      </c>
      <c r="N16" s="600" t="str">
        <f>IF(基本情報入力シート!W37="","",基本情報入力シート!W37)</f>
        <v>横浜市</v>
      </c>
      <c r="O16" s="595" t="str">
        <f>IF(基本情報入力シート!X37="","",基本情報入力シート!X37)</f>
        <v>障害福祉事業所名称０５</v>
      </c>
      <c r="P16" s="601" t="str">
        <f>IF(基本情報入力シート!Y37="","",基本情報入力シート!Y37)</f>
        <v>短期入所：単独型</v>
      </c>
      <c r="Q16" s="602">
        <f>IF(基本情報入力シート!Z37="","",基本情報入力シート!Z37)</f>
        <v>400000</v>
      </c>
      <c r="R16" s="603">
        <f>IF(基本情報入力シート!AA37="","",基本情報入力シート!AA37)</f>
        <v>10.96</v>
      </c>
      <c r="S16" s="604" t="s">
        <v>335</v>
      </c>
      <c r="T16" s="605" t="s">
        <v>111</v>
      </c>
      <c r="U16" s="606">
        <f>IF(P16="","",VLOOKUP(P16,【参考】数式用!$A$5:$K$39,MATCH(T16,【参考】数式用!$C$4:$H$4,0)+2,0))</f>
        <v>1.5300000000000001E-2</v>
      </c>
      <c r="V16" s="156" t="s">
        <v>60</v>
      </c>
      <c r="W16" s="607">
        <v>2</v>
      </c>
      <c r="X16" s="153" t="s">
        <v>11</v>
      </c>
      <c r="Y16" s="607">
        <v>4</v>
      </c>
      <c r="Z16" s="364" t="s">
        <v>120</v>
      </c>
      <c r="AA16" s="608">
        <v>3</v>
      </c>
      <c r="AB16" s="153" t="s">
        <v>11</v>
      </c>
      <c r="AC16" s="608">
        <v>3</v>
      </c>
      <c r="AD16" s="153" t="s">
        <v>15</v>
      </c>
      <c r="AE16" s="609" t="s">
        <v>72</v>
      </c>
      <c r="AF16" s="610">
        <f t="shared" si="0"/>
        <v>12</v>
      </c>
      <c r="AG16" s="611" t="s">
        <v>92</v>
      </c>
      <c r="AH16" s="612">
        <f t="shared" si="1"/>
        <v>804900</v>
      </c>
    </row>
    <row r="17" spans="1:34" ht="36.75" customHeight="1">
      <c r="A17" s="595">
        <f t="shared" si="2"/>
        <v>6</v>
      </c>
      <c r="B17" s="596">
        <f>IF(基本情報入力シート!C38="","",基本情報入力シート!C38)</f>
        <v>1</v>
      </c>
      <c r="C17" s="597">
        <f>IF(基本情報入力シート!D38="","",基本情報入力シート!D38)</f>
        <v>2</v>
      </c>
      <c r="D17" s="598">
        <f>IF(基本情報入力シート!E38="","",基本情報入力シート!E38)</f>
        <v>3</v>
      </c>
      <c r="E17" s="598">
        <f>IF(基本情報入力シート!F38="","",基本情報入力シート!F38)</f>
        <v>4</v>
      </c>
      <c r="F17" s="598">
        <f>IF(基本情報入力シート!G38="","",基本情報入力シート!G38)</f>
        <v>5</v>
      </c>
      <c r="G17" s="598">
        <f>IF(基本情報入力シート!H38="","",基本情報入力シート!H38)</f>
        <v>6</v>
      </c>
      <c r="H17" s="598">
        <f>IF(基本情報入力シート!I38="","",基本情報入力シート!I38)</f>
        <v>7</v>
      </c>
      <c r="I17" s="598">
        <f>IF(基本情報入力シート!J38="","",基本情報入力シート!J38)</f>
        <v>8</v>
      </c>
      <c r="J17" s="598">
        <f>IF(基本情報入力シート!K38="","",基本情報入力シート!K38)</f>
        <v>9</v>
      </c>
      <c r="K17" s="599">
        <f>IF(基本情報入力シート!L38="","",基本情報入力シート!L38)</f>
        <v>6</v>
      </c>
      <c r="L17" s="600" t="str">
        <f>IF(基本情報入力シート!M38="","",基本情報入力シート!M38)</f>
        <v>千葉県</v>
      </c>
      <c r="M17" s="600" t="str">
        <f>IF(基本情報入力シート!R38="","",基本情報入力シート!R38)</f>
        <v>千葉県</v>
      </c>
      <c r="N17" s="600" t="str">
        <f>IF(基本情報入力シート!W38="","",基本情報入力シート!W38)</f>
        <v>千葉市</v>
      </c>
      <c r="O17" s="595" t="str">
        <f>IF(基本情報入力シート!X38="","",基本情報入力シート!X38)</f>
        <v>障害福祉事業所名称０６</v>
      </c>
      <c r="P17" s="601" t="str">
        <f>IF(基本情報入力シート!Y38="","",基本情報入力シート!Y38)</f>
        <v>施設入所支援</v>
      </c>
      <c r="Q17" s="602">
        <f>IF(基本情報入力シート!Z38="","",基本情報入力シート!Z38)</f>
        <v>2800000</v>
      </c>
      <c r="R17" s="603">
        <f>IF(基本情報入力シート!AA38="","",基本情報入力シート!AA38)</f>
        <v>10.99</v>
      </c>
      <c r="S17" s="604" t="s">
        <v>118</v>
      </c>
      <c r="T17" s="605" t="s">
        <v>114</v>
      </c>
      <c r="U17" s="606">
        <f>IF(P17="","",VLOOKUP(P17,【参考】数式用!$A$5:$K$39,MATCH(T17,【参考】数式用!$C$4:$H$4,0)+2,0))</f>
        <v>6.9000000000000006E-2</v>
      </c>
      <c r="V17" s="156" t="s">
        <v>227</v>
      </c>
      <c r="W17" s="607">
        <v>2</v>
      </c>
      <c r="X17" s="153" t="s">
        <v>228</v>
      </c>
      <c r="Y17" s="607">
        <v>4</v>
      </c>
      <c r="Z17" s="364" t="s">
        <v>229</v>
      </c>
      <c r="AA17" s="608">
        <v>3</v>
      </c>
      <c r="AB17" s="153" t="s">
        <v>228</v>
      </c>
      <c r="AC17" s="608">
        <v>3</v>
      </c>
      <c r="AD17" s="153" t="s">
        <v>230</v>
      </c>
      <c r="AE17" s="609" t="s">
        <v>231</v>
      </c>
      <c r="AF17" s="610">
        <f t="shared" ref="AF17:AF80" si="3">IF(W17&gt;=1,(AA17*12+AC17)-(W17*12+Y17)+1,"")</f>
        <v>12</v>
      </c>
      <c r="AG17" s="611" t="s">
        <v>232</v>
      </c>
      <c r="AH17" s="612">
        <f t="shared" si="1"/>
        <v>25479216</v>
      </c>
    </row>
    <row r="18" spans="1:34" ht="36.75" customHeight="1">
      <c r="A18" s="595">
        <f t="shared" si="2"/>
        <v>7</v>
      </c>
      <c r="B18" s="596">
        <f>IF(基本情報入力シート!C39="","",基本情報入力シート!C39)</f>
        <v>1</v>
      </c>
      <c r="C18" s="597">
        <f>IF(基本情報入力シート!D39="","",基本情報入力シート!D39)</f>
        <v>2</v>
      </c>
      <c r="D18" s="598">
        <f>IF(基本情報入力シート!E39="","",基本情報入力シート!E39)</f>
        <v>3</v>
      </c>
      <c r="E18" s="598">
        <f>IF(基本情報入力シート!F39="","",基本情報入力シート!F39)</f>
        <v>4</v>
      </c>
      <c r="F18" s="598">
        <f>IF(基本情報入力シート!G39="","",基本情報入力シート!G39)</f>
        <v>5</v>
      </c>
      <c r="G18" s="598">
        <f>IF(基本情報入力シート!H39="","",基本情報入力シート!H39)</f>
        <v>6</v>
      </c>
      <c r="H18" s="598">
        <f>IF(基本情報入力シート!I39="","",基本情報入力シート!I39)</f>
        <v>7</v>
      </c>
      <c r="I18" s="598">
        <f>IF(基本情報入力シート!J39="","",基本情報入力シート!J39)</f>
        <v>8</v>
      </c>
      <c r="J18" s="598">
        <f>IF(基本情報入力シート!K39="","",基本情報入力シート!K39)</f>
        <v>9</v>
      </c>
      <c r="K18" s="599">
        <f>IF(基本情報入力シート!L39="","",基本情報入力シート!L39)</f>
        <v>6</v>
      </c>
      <c r="L18" s="600" t="str">
        <f>IF(基本情報入力シート!M39="","",基本情報入力シート!M39)</f>
        <v>千葉県</v>
      </c>
      <c r="M18" s="600" t="str">
        <f>IF(基本情報入力シート!R39="","",基本情報入力シート!R39)</f>
        <v>千葉県</v>
      </c>
      <c r="N18" s="600" t="str">
        <f>IF(基本情報入力シート!W39="","",基本情報入力シート!W39)</f>
        <v>千葉市</v>
      </c>
      <c r="O18" s="595" t="str">
        <f>IF(基本情報入力シート!X39="","",基本情報入力シート!X39)</f>
        <v>障害福祉事業所名称０６</v>
      </c>
      <c r="P18" s="601" t="str">
        <f>IF(基本情報入力シート!Y39="","",基本情報入力シート!Y39)</f>
        <v>障害者支援施設：生活介護</v>
      </c>
      <c r="Q18" s="602">
        <f>IF(基本情報入力シート!Z39="","",基本情報入力シート!Z39)</f>
        <v>300000</v>
      </c>
      <c r="R18" s="603">
        <f>IF(基本情報入力シート!AA39="","",基本情報入力シート!AA39)</f>
        <v>10.92</v>
      </c>
      <c r="S18" s="604" t="s">
        <v>118</v>
      </c>
      <c r="T18" s="605" t="s">
        <v>108</v>
      </c>
      <c r="U18" s="606">
        <f>IF(P18="","",VLOOKUP(P18,【参考】数式用!$A$5:$K$39,MATCH(T18,【参考】数式用!$C$4:$H$4,0)+2,0))</f>
        <v>0.05</v>
      </c>
      <c r="V18" s="156" t="s">
        <v>227</v>
      </c>
      <c r="W18" s="607">
        <v>2</v>
      </c>
      <c r="X18" s="153" t="s">
        <v>228</v>
      </c>
      <c r="Y18" s="607">
        <v>4</v>
      </c>
      <c r="Z18" s="364" t="s">
        <v>229</v>
      </c>
      <c r="AA18" s="608">
        <v>3</v>
      </c>
      <c r="AB18" s="153" t="s">
        <v>228</v>
      </c>
      <c r="AC18" s="608">
        <v>3</v>
      </c>
      <c r="AD18" s="153" t="s">
        <v>230</v>
      </c>
      <c r="AE18" s="609" t="s">
        <v>231</v>
      </c>
      <c r="AF18" s="610">
        <f t="shared" si="3"/>
        <v>12</v>
      </c>
      <c r="AG18" s="611" t="s">
        <v>232</v>
      </c>
      <c r="AH18" s="612">
        <f t="shared" si="1"/>
        <v>1965600</v>
      </c>
    </row>
    <row r="19" spans="1:34" ht="36.75" customHeight="1">
      <c r="A19" s="595">
        <f t="shared" si="2"/>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03" t="str">
        <f>IF(基本情報入力シート!AA40="","",基本情報入力シート!AA40)</f>
        <v/>
      </c>
      <c r="S19" s="604"/>
      <c r="T19" s="605"/>
      <c r="U19" s="606" t="str">
        <f>IF(P19="","",VLOOKUP(P19,【参考】数式用!$A$5:$K$39,MATCH(T19,【参考】数式用!$C$4:$H$4,0)+2,0))</f>
        <v/>
      </c>
      <c r="V19" s="156" t="s">
        <v>227</v>
      </c>
      <c r="W19" s="607"/>
      <c r="X19" s="153" t="s">
        <v>228</v>
      </c>
      <c r="Y19" s="607"/>
      <c r="Z19" s="364" t="s">
        <v>229</v>
      </c>
      <c r="AA19" s="608"/>
      <c r="AB19" s="153" t="s">
        <v>228</v>
      </c>
      <c r="AC19" s="608"/>
      <c r="AD19" s="153" t="s">
        <v>230</v>
      </c>
      <c r="AE19" s="609" t="s">
        <v>231</v>
      </c>
      <c r="AF19" s="610" t="str">
        <f t="shared" si="3"/>
        <v/>
      </c>
      <c r="AG19" s="611" t="s">
        <v>232</v>
      </c>
      <c r="AH19" s="612" t="str">
        <f t="shared" si="1"/>
        <v/>
      </c>
    </row>
    <row r="20" spans="1:34" ht="36.75" customHeight="1">
      <c r="A20" s="595">
        <f t="shared" si="2"/>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03" t="str">
        <f>IF(基本情報入力シート!AA41="","",基本情報入力シート!AA41)</f>
        <v/>
      </c>
      <c r="S20" s="604"/>
      <c r="T20" s="605"/>
      <c r="U20" s="606" t="str">
        <f>IF(P20="","",VLOOKUP(P20,【参考】数式用!$A$5:$K$39,MATCH(T20,【参考】数式用!$C$4:$H$4,0)+2,0))</f>
        <v/>
      </c>
      <c r="V20" s="156" t="s">
        <v>227</v>
      </c>
      <c r="W20" s="607"/>
      <c r="X20" s="153" t="s">
        <v>228</v>
      </c>
      <c r="Y20" s="607"/>
      <c r="Z20" s="364" t="s">
        <v>229</v>
      </c>
      <c r="AA20" s="608"/>
      <c r="AB20" s="153" t="s">
        <v>228</v>
      </c>
      <c r="AC20" s="608"/>
      <c r="AD20" s="153" t="s">
        <v>230</v>
      </c>
      <c r="AE20" s="609" t="s">
        <v>231</v>
      </c>
      <c r="AF20" s="610" t="str">
        <f t="shared" si="3"/>
        <v/>
      </c>
      <c r="AG20" s="611" t="s">
        <v>232</v>
      </c>
      <c r="AH20" s="612" t="str">
        <f t="shared" si="1"/>
        <v/>
      </c>
    </row>
    <row r="21" spans="1:34" ht="36.75" customHeight="1">
      <c r="A21" s="595">
        <f t="shared" si="2"/>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03" t="str">
        <f>IF(基本情報入力シート!AA42="","",基本情報入力シート!AA42)</f>
        <v/>
      </c>
      <c r="S21" s="604"/>
      <c r="T21" s="605"/>
      <c r="U21" s="606" t="str">
        <f>IF(P21="","",VLOOKUP(P21,【参考】数式用!$A$5:$K$39,MATCH(T21,【参考】数式用!$C$4:$H$4,0)+2,0))</f>
        <v/>
      </c>
      <c r="V21" s="156" t="s">
        <v>227</v>
      </c>
      <c r="W21" s="607"/>
      <c r="X21" s="153" t="s">
        <v>228</v>
      </c>
      <c r="Y21" s="607"/>
      <c r="Z21" s="364" t="s">
        <v>229</v>
      </c>
      <c r="AA21" s="608"/>
      <c r="AB21" s="153" t="s">
        <v>228</v>
      </c>
      <c r="AC21" s="608"/>
      <c r="AD21" s="153" t="s">
        <v>230</v>
      </c>
      <c r="AE21" s="609" t="s">
        <v>231</v>
      </c>
      <c r="AF21" s="610" t="str">
        <f t="shared" si="3"/>
        <v/>
      </c>
      <c r="AG21" s="611" t="s">
        <v>232</v>
      </c>
      <c r="AH21" s="612" t="str">
        <f t="shared" si="1"/>
        <v/>
      </c>
    </row>
    <row r="22" spans="1:34" ht="36.75" customHeight="1">
      <c r="A22" s="595">
        <f t="shared" si="2"/>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03" t="str">
        <f>IF(基本情報入力シート!AA43="","",基本情報入力シート!AA43)</f>
        <v/>
      </c>
      <c r="S22" s="604"/>
      <c r="T22" s="605"/>
      <c r="U22" s="606" t="str">
        <f>IF(P22="","",VLOOKUP(P22,【参考】数式用!$A$5:$K$39,MATCH(T22,【参考】数式用!$C$4:$H$4,0)+2,0))</f>
        <v/>
      </c>
      <c r="V22" s="156" t="s">
        <v>227</v>
      </c>
      <c r="W22" s="607"/>
      <c r="X22" s="153" t="s">
        <v>228</v>
      </c>
      <c r="Y22" s="607"/>
      <c r="Z22" s="364" t="s">
        <v>229</v>
      </c>
      <c r="AA22" s="608"/>
      <c r="AB22" s="153" t="s">
        <v>228</v>
      </c>
      <c r="AC22" s="608"/>
      <c r="AD22" s="153" t="s">
        <v>230</v>
      </c>
      <c r="AE22" s="609" t="s">
        <v>231</v>
      </c>
      <c r="AF22" s="610" t="str">
        <f t="shared" si="3"/>
        <v/>
      </c>
      <c r="AG22" s="611" t="s">
        <v>232</v>
      </c>
      <c r="AH22" s="612" t="str">
        <f t="shared" si="1"/>
        <v/>
      </c>
    </row>
    <row r="23" spans="1:34" ht="36.75" customHeight="1">
      <c r="A23" s="595">
        <f t="shared" si="2"/>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03" t="str">
        <f>IF(基本情報入力シート!AA44="","",基本情報入力シート!AA44)</f>
        <v/>
      </c>
      <c r="S23" s="604"/>
      <c r="T23" s="605"/>
      <c r="U23" s="606" t="str">
        <f>IF(P23="","",VLOOKUP(P23,【参考】数式用!$A$5:$K$39,MATCH(T23,【参考】数式用!$C$4:$H$4,0)+2,0))</f>
        <v/>
      </c>
      <c r="V23" s="156" t="s">
        <v>227</v>
      </c>
      <c r="W23" s="607"/>
      <c r="X23" s="153" t="s">
        <v>228</v>
      </c>
      <c r="Y23" s="607"/>
      <c r="Z23" s="364" t="s">
        <v>229</v>
      </c>
      <c r="AA23" s="608"/>
      <c r="AB23" s="153" t="s">
        <v>228</v>
      </c>
      <c r="AC23" s="608"/>
      <c r="AD23" s="153" t="s">
        <v>230</v>
      </c>
      <c r="AE23" s="609" t="s">
        <v>231</v>
      </c>
      <c r="AF23" s="610" t="str">
        <f t="shared" si="3"/>
        <v/>
      </c>
      <c r="AG23" s="611" t="s">
        <v>232</v>
      </c>
      <c r="AH23" s="612" t="str">
        <f t="shared" si="1"/>
        <v/>
      </c>
    </row>
    <row r="24" spans="1:34" ht="36.75" customHeight="1">
      <c r="A24" s="595">
        <f t="shared" si="2"/>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03" t="str">
        <f>IF(基本情報入力シート!AA45="","",基本情報入力シート!AA45)</f>
        <v/>
      </c>
      <c r="S24" s="604"/>
      <c r="T24" s="605"/>
      <c r="U24" s="606" t="str">
        <f>IF(P24="","",VLOOKUP(P24,【参考】数式用!$A$5:$K$39,MATCH(T24,【参考】数式用!$C$4:$H$4,0)+2,0))</f>
        <v/>
      </c>
      <c r="V24" s="156" t="s">
        <v>227</v>
      </c>
      <c r="W24" s="607"/>
      <c r="X24" s="153" t="s">
        <v>228</v>
      </c>
      <c r="Y24" s="607"/>
      <c r="Z24" s="364" t="s">
        <v>229</v>
      </c>
      <c r="AA24" s="608"/>
      <c r="AB24" s="153" t="s">
        <v>228</v>
      </c>
      <c r="AC24" s="608"/>
      <c r="AD24" s="153" t="s">
        <v>230</v>
      </c>
      <c r="AE24" s="609" t="s">
        <v>231</v>
      </c>
      <c r="AF24" s="610" t="str">
        <f t="shared" si="3"/>
        <v/>
      </c>
      <c r="AG24" s="611" t="s">
        <v>232</v>
      </c>
      <c r="AH24" s="612" t="str">
        <f t="shared" si="1"/>
        <v/>
      </c>
    </row>
    <row r="25" spans="1:34" ht="36.75" customHeight="1">
      <c r="A25" s="595">
        <f t="shared" si="2"/>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03" t="str">
        <f>IF(基本情報入力シート!AA46="","",基本情報入力シート!AA46)</f>
        <v/>
      </c>
      <c r="S25" s="604"/>
      <c r="T25" s="605"/>
      <c r="U25" s="606" t="str">
        <f>IF(P25="","",VLOOKUP(P25,【参考】数式用!$A$5:$K$39,MATCH(T25,【参考】数式用!$C$4:$H$4,0)+2,0))</f>
        <v/>
      </c>
      <c r="V25" s="156" t="s">
        <v>227</v>
      </c>
      <c r="W25" s="607"/>
      <c r="X25" s="153" t="s">
        <v>228</v>
      </c>
      <c r="Y25" s="607"/>
      <c r="Z25" s="364" t="s">
        <v>229</v>
      </c>
      <c r="AA25" s="608"/>
      <c r="AB25" s="153" t="s">
        <v>228</v>
      </c>
      <c r="AC25" s="608"/>
      <c r="AD25" s="153" t="s">
        <v>230</v>
      </c>
      <c r="AE25" s="609" t="s">
        <v>231</v>
      </c>
      <c r="AF25" s="610" t="str">
        <f t="shared" si="3"/>
        <v/>
      </c>
      <c r="AG25" s="611" t="s">
        <v>232</v>
      </c>
      <c r="AH25" s="612" t="str">
        <f t="shared" si="1"/>
        <v/>
      </c>
    </row>
    <row r="26" spans="1:34" ht="36.75" customHeight="1">
      <c r="A26" s="595">
        <f t="shared" si="2"/>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03" t="str">
        <f>IF(基本情報入力シート!AA47="","",基本情報入力シート!AA47)</f>
        <v/>
      </c>
      <c r="S26" s="604"/>
      <c r="T26" s="605"/>
      <c r="U26" s="606" t="str">
        <f>IF(P26="","",VLOOKUP(P26,【参考】数式用!$A$5:$K$39,MATCH(T26,【参考】数式用!$C$4:$H$4,0)+2,0))</f>
        <v/>
      </c>
      <c r="V26" s="156" t="s">
        <v>227</v>
      </c>
      <c r="W26" s="607"/>
      <c r="X26" s="153" t="s">
        <v>228</v>
      </c>
      <c r="Y26" s="607"/>
      <c r="Z26" s="364" t="s">
        <v>229</v>
      </c>
      <c r="AA26" s="608"/>
      <c r="AB26" s="153" t="s">
        <v>228</v>
      </c>
      <c r="AC26" s="608"/>
      <c r="AD26" s="153" t="s">
        <v>230</v>
      </c>
      <c r="AE26" s="609" t="s">
        <v>231</v>
      </c>
      <c r="AF26" s="610" t="str">
        <f t="shared" si="3"/>
        <v/>
      </c>
      <c r="AG26" s="611" t="s">
        <v>232</v>
      </c>
      <c r="AH26" s="612" t="str">
        <f t="shared" si="1"/>
        <v/>
      </c>
    </row>
    <row r="27" spans="1:34" ht="36.75" customHeight="1">
      <c r="A27" s="595">
        <f t="shared" ref="A27:A90" si="4">A26+1</f>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03" t="str">
        <f>IF(基本情報入力シート!AA48="","",基本情報入力シート!AA48)</f>
        <v/>
      </c>
      <c r="S27" s="604"/>
      <c r="T27" s="605"/>
      <c r="U27" s="606" t="str">
        <f>IF(P27="","",VLOOKUP(P27,【参考】数式用!$A$5:$K$39,MATCH(T27,【参考】数式用!$C$4:$H$4,0)+2,0))</f>
        <v/>
      </c>
      <c r="V27" s="156" t="s">
        <v>227</v>
      </c>
      <c r="W27" s="607"/>
      <c r="X27" s="153" t="s">
        <v>228</v>
      </c>
      <c r="Y27" s="607"/>
      <c r="Z27" s="364" t="s">
        <v>229</v>
      </c>
      <c r="AA27" s="608"/>
      <c r="AB27" s="153" t="s">
        <v>228</v>
      </c>
      <c r="AC27" s="608"/>
      <c r="AD27" s="153" t="s">
        <v>230</v>
      </c>
      <c r="AE27" s="609" t="s">
        <v>231</v>
      </c>
      <c r="AF27" s="610" t="str">
        <f t="shared" si="3"/>
        <v/>
      </c>
      <c r="AG27" s="611" t="s">
        <v>232</v>
      </c>
      <c r="AH27" s="612" t="str">
        <f t="shared" si="1"/>
        <v/>
      </c>
    </row>
    <row r="28" spans="1:34" ht="36.75" customHeight="1">
      <c r="A28" s="595">
        <f t="shared" si="4"/>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03" t="str">
        <f>IF(基本情報入力シート!AA49="","",基本情報入力シート!AA49)</f>
        <v/>
      </c>
      <c r="S28" s="604"/>
      <c r="T28" s="605"/>
      <c r="U28" s="606" t="str">
        <f>IF(P28="","",VLOOKUP(P28,【参考】数式用!$A$5:$K$39,MATCH(T28,【参考】数式用!$C$4:$H$4,0)+2,0))</f>
        <v/>
      </c>
      <c r="V28" s="156" t="s">
        <v>227</v>
      </c>
      <c r="W28" s="607"/>
      <c r="X28" s="153" t="s">
        <v>228</v>
      </c>
      <c r="Y28" s="607"/>
      <c r="Z28" s="364" t="s">
        <v>229</v>
      </c>
      <c r="AA28" s="608"/>
      <c r="AB28" s="153" t="s">
        <v>228</v>
      </c>
      <c r="AC28" s="608"/>
      <c r="AD28" s="153" t="s">
        <v>230</v>
      </c>
      <c r="AE28" s="609" t="s">
        <v>231</v>
      </c>
      <c r="AF28" s="610" t="str">
        <f t="shared" si="3"/>
        <v/>
      </c>
      <c r="AG28" s="611" t="s">
        <v>232</v>
      </c>
      <c r="AH28" s="612" t="str">
        <f t="shared" si="1"/>
        <v/>
      </c>
    </row>
    <row r="29" spans="1:34" ht="36.75" customHeight="1">
      <c r="A29" s="595">
        <f t="shared" si="4"/>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03" t="str">
        <f>IF(基本情報入力シート!AA50="","",基本情報入力シート!AA50)</f>
        <v/>
      </c>
      <c r="S29" s="604"/>
      <c r="T29" s="605"/>
      <c r="U29" s="606" t="str">
        <f>IF(P29="","",VLOOKUP(P29,【参考】数式用!$A$5:$K$39,MATCH(T29,【参考】数式用!$C$4:$H$4,0)+2,0))</f>
        <v/>
      </c>
      <c r="V29" s="156" t="s">
        <v>227</v>
      </c>
      <c r="W29" s="607"/>
      <c r="X29" s="153" t="s">
        <v>228</v>
      </c>
      <c r="Y29" s="607"/>
      <c r="Z29" s="364" t="s">
        <v>229</v>
      </c>
      <c r="AA29" s="608"/>
      <c r="AB29" s="153" t="s">
        <v>228</v>
      </c>
      <c r="AC29" s="608"/>
      <c r="AD29" s="153" t="s">
        <v>230</v>
      </c>
      <c r="AE29" s="609" t="s">
        <v>231</v>
      </c>
      <c r="AF29" s="610" t="str">
        <f t="shared" si="3"/>
        <v/>
      </c>
      <c r="AG29" s="611" t="s">
        <v>232</v>
      </c>
      <c r="AH29" s="612" t="str">
        <f t="shared" si="1"/>
        <v/>
      </c>
    </row>
    <row r="30" spans="1:34" ht="36.75" customHeight="1">
      <c r="A30" s="595">
        <f t="shared" si="4"/>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03" t="str">
        <f>IF(基本情報入力シート!AA51="","",基本情報入力シート!AA51)</f>
        <v/>
      </c>
      <c r="S30" s="604"/>
      <c r="T30" s="605"/>
      <c r="U30" s="606" t="str">
        <f>IF(P30="","",VLOOKUP(P30,【参考】数式用!$A$5:$K$39,MATCH(T30,【参考】数式用!$C$4:$H$4,0)+2,0))</f>
        <v/>
      </c>
      <c r="V30" s="156" t="s">
        <v>227</v>
      </c>
      <c r="W30" s="607"/>
      <c r="X30" s="153" t="s">
        <v>228</v>
      </c>
      <c r="Y30" s="607"/>
      <c r="Z30" s="364" t="s">
        <v>229</v>
      </c>
      <c r="AA30" s="608"/>
      <c r="AB30" s="153" t="s">
        <v>228</v>
      </c>
      <c r="AC30" s="608"/>
      <c r="AD30" s="153" t="s">
        <v>230</v>
      </c>
      <c r="AE30" s="609" t="s">
        <v>231</v>
      </c>
      <c r="AF30" s="610" t="str">
        <f t="shared" si="3"/>
        <v/>
      </c>
      <c r="AG30" s="611" t="s">
        <v>232</v>
      </c>
      <c r="AH30" s="612" t="str">
        <f t="shared" si="1"/>
        <v/>
      </c>
    </row>
    <row r="31" spans="1:34" ht="36.75" customHeight="1">
      <c r="A31" s="595">
        <f t="shared" si="4"/>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03" t="str">
        <f>IF(基本情報入力シート!AA52="","",基本情報入力シート!AA52)</f>
        <v/>
      </c>
      <c r="S31" s="604"/>
      <c r="T31" s="605"/>
      <c r="U31" s="606" t="str">
        <f>IF(P31="","",VLOOKUP(P31,【参考】数式用!$A$5:$K$39,MATCH(T31,【参考】数式用!$C$4:$H$4,0)+2,0))</f>
        <v/>
      </c>
      <c r="V31" s="156" t="s">
        <v>227</v>
      </c>
      <c r="W31" s="607"/>
      <c r="X31" s="153" t="s">
        <v>228</v>
      </c>
      <c r="Y31" s="607"/>
      <c r="Z31" s="364" t="s">
        <v>229</v>
      </c>
      <c r="AA31" s="608"/>
      <c r="AB31" s="153" t="s">
        <v>228</v>
      </c>
      <c r="AC31" s="608"/>
      <c r="AD31" s="153" t="s">
        <v>230</v>
      </c>
      <c r="AE31" s="609" t="s">
        <v>231</v>
      </c>
      <c r="AF31" s="610" t="str">
        <f t="shared" si="3"/>
        <v/>
      </c>
      <c r="AG31" s="611" t="s">
        <v>232</v>
      </c>
      <c r="AH31" s="612" t="str">
        <f t="shared" si="1"/>
        <v/>
      </c>
    </row>
    <row r="32" spans="1:34" ht="36.75" customHeight="1">
      <c r="A32" s="595">
        <f t="shared" si="4"/>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03" t="str">
        <f>IF(基本情報入力シート!AA53="","",基本情報入力シート!AA53)</f>
        <v/>
      </c>
      <c r="S32" s="604"/>
      <c r="T32" s="605"/>
      <c r="U32" s="606" t="str">
        <f>IF(P32="","",VLOOKUP(P32,【参考】数式用!$A$5:$K$39,MATCH(T32,【参考】数式用!$C$4:$H$4,0)+2,0))</f>
        <v/>
      </c>
      <c r="V32" s="156" t="s">
        <v>227</v>
      </c>
      <c r="W32" s="607"/>
      <c r="X32" s="153" t="s">
        <v>228</v>
      </c>
      <c r="Y32" s="607"/>
      <c r="Z32" s="364" t="s">
        <v>229</v>
      </c>
      <c r="AA32" s="608"/>
      <c r="AB32" s="153" t="s">
        <v>228</v>
      </c>
      <c r="AC32" s="608"/>
      <c r="AD32" s="153" t="s">
        <v>230</v>
      </c>
      <c r="AE32" s="609" t="s">
        <v>231</v>
      </c>
      <c r="AF32" s="610" t="str">
        <f t="shared" si="3"/>
        <v/>
      </c>
      <c r="AG32" s="611" t="s">
        <v>232</v>
      </c>
      <c r="AH32" s="612" t="str">
        <f t="shared" si="1"/>
        <v/>
      </c>
    </row>
    <row r="33" spans="1:34" ht="36.75" customHeight="1">
      <c r="A33" s="595">
        <f t="shared" si="4"/>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03" t="str">
        <f>IF(基本情報入力シート!AA54="","",基本情報入力シート!AA54)</f>
        <v/>
      </c>
      <c r="S33" s="604"/>
      <c r="T33" s="605"/>
      <c r="U33" s="606" t="str">
        <f>IF(P33="","",VLOOKUP(P33,【参考】数式用!$A$5:$K$39,MATCH(T33,【参考】数式用!$C$4:$H$4,0)+2,0))</f>
        <v/>
      </c>
      <c r="V33" s="156" t="s">
        <v>227</v>
      </c>
      <c r="W33" s="607"/>
      <c r="X33" s="153" t="s">
        <v>228</v>
      </c>
      <c r="Y33" s="607"/>
      <c r="Z33" s="364" t="s">
        <v>229</v>
      </c>
      <c r="AA33" s="608"/>
      <c r="AB33" s="153" t="s">
        <v>228</v>
      </c>
      <c r="AC33" s="608"/>
      <c r="AD33" s="153" t="s">
        <v>230</v>
      </c>
      <c r="AE33" s="609" t="s">
        <v>231</v>
      </c>
      <c r="AF33" s="610" t="str">
        <f t="shared" si="3"/>
        <v/>
      </c>
      <c r="AG33" s="611" t="s">
        <v>232</v>
      </c>
      <c r="AH33" s="612" t="str">
        <f t="shared" si="1"/>
        <v/>
      </c>
    </row>
    <row r="34" spans="1:34" ht="36.75" customHeight="1">
      <c r="A34" s="595">
        <f t="shared" si="4"/>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03" t="str">
        <f>IF(基本情報入力シート!AA55="","",基本情報入力シート!AA55)</f>
        <v/>
      </c>
      <c r="S34" s="604"/>
      <c r="T34" s="605"/>
      <c r="U34" s="606" t="str">
        <f>IF(P34="","",VLOOKUP(P34,【参考】数式用!$A$5:$K$39,MATCH(T34,【参考】数式用!$C$4:$H$4,0)+2,0))</f>
        <v/>
      </c>
      <c r="V34" s="156" t="s">
        <v>227</v>
      </c>
      <c r="W34" s="607"/>
      <c r="X34" s="153" t="s">
        <v>228</v>
      </c>
      <c r="Y34" s="607"/>
      <c r="Z34" s="364" t="s">
        <v>229</v>
      </c>
      <c r="AA34" s="608"/>
      <c r="AB34" s="153" t="s">
        <v>228</v>
      </c>
      <c r="AC34" s="608"/>
      <c r="AD34" s="153" t="s">
        <v>230</v>
      </c>
      <c r="AE34" s="609" t="s">
        <v>231</v>
      </c>
      <c r="AF34" s="610" t="str">
        <f t="shared" si="3"/>
        <v/>
      </c>
      <c r="AG34" s="611" t="s">
        <v>232</v>
      </c>
      <c r="AH34" s="612" t="str">
        <f t="shared" si="1"/>
        <v/>
      </c>
    </row>
    <row r="35" spans="1:34" ht="36.75" customHeight="1">
      <c r="A35" s="595">
        <f t="shared" si="4"/>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03" t="str">
        <f>IF(基本情報入力シート!AA56="","",基本情報入力シート!AA56)</f>
        <v/>
      </c>
      <c r="S35" s="604"/>
      <c r="T35" s="605"/>
      <c r="U35" s="606" t="str">
        <f>IF(P35="","",VLOOKUP(P35,【参考】数式用!$A$5:$K$39,MATCH(T35,【参考】数式用!$C$4:$H$4,0)+2,0))</f>
        <v/>
      </c>
      <c r="V35" s="156" t="s">
        <v>227</v>
      </c>
      <c r="W35" s="607"/>
      <c r="X35" s="153" t="s">
        <v>228</v>
      </c>
      <c r="Y35" s="607"/>
      <c r="Z35" s="364" t="s">
        <v>229</v>
      </c>
      <c r="AA35" s="608"/>
      <c r="AB35" s="153" t="s">
        <v>228</v>
      </c>
      <c r="AC35" s="608"/>
      <c r="AD35" s="153" t="s">
        <v>230</v>
      </c>
      <c r="AE35" s="609" t="s">
        <v>231</v>
      </c>
      <c r="AF35" s="610" t="str">
        <f t="shared" si="3"/>
        <v/>
      </c>
      <c r="AG35" s="611" t="s">
        <v>232</v>
      </c>
      <c r="AH35" s="612" t="str">
        <f t="shared" si="1"/>
        <v/>
      </c>
    </row>
    <row r="36" spans="1:34" ht="36.75" customHeight="1">
      <c r="A36" s="595">
        <f t="shared" si="4"/>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03" t="str">
        <f>IF(基本情報入力シート!AA57="","",基本情報入力シート!AA57)</f>
        <v/>
      </c>
      <c r="S36" s="604"/>
      <c r="T36" s="605"/>
      <c r="U36" s="606" t="str">
        <f>IF(P36="","",VLOOKUP(P36,【参考】数式用!$A$5:$K$39,MATCH(T36,【参考】数式用!$C$4:$H$4,0)+2,0))</f>
        <v/>
      </c>
      <c r="V36" s="156" t="s">
        <v>227</v>
      </c>
      <c r="W36" s="607"/>
      <c r="X36" s="153" t="s">
        <v>228</v>
      </c>
      <c r="Y36" s="607"/>
      <c r="Z36" s="364" t="s">
        <v>229</v>
      </c>
      <c r="AA36" s="608"/>
      <c r="AB36" s="153" t="s">
        <v>228</v>
      </c>
      <c r="AC36" s="608"/>
      <c r="AD36" s="153" t="s">
        <v>230</v>
      </c>
      <c r="AE36" s="609" t="s">
        <v>231</v>
      </c>
      <c r="AF36" s="610" t="str">
        <f t="shared" si="3"/>
        <v/>
      </c>
      <c r="AG36" s="611" t="s">
        <v>232</v>
      </c>
      <c r="AH36" s="612" t="str">
        <f t="shared" si="1"/>
        <v/>
      </c>
    </row>
    <row r="37" spans="1:34" ht="36.75" customHeight="1">
      <c r="A37" s="595">
        <f t="shared" si="4"/>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03" t="str">
        <f>IF(基本情報入力シート!AA58="","",基本情報入力シート!AA58)</f>
        <v/>
      </c>
      <c r="S37" s="604"/>
      <c r="T37" s="605"/>
      <c r="U37" s="606" t="str">
        <f>IF(P37="","",VLOOKUP(P37,【参考】数式用!$A$5:$K$39,MATCH(T37,【参考】数式用!$C$4:$H$4,0)+2,0))</f>
        <v/>
      </c>
      <c r="V37" s="156" t="s">
        <v>227</v>
      </c>
      <c r="W37" s="607"/>
      <c r="X37" s="153" t="s">
        <v>228</v>
      </c>
      <c r="Y37" s="607"/>
      <c r="Z37" s="364" t="s">
        <v>229</v>
      </c>
      <c r="AA37" s="608"/>
      <c r="AB37" s="153" t="s">
        <v>228</v>
      </c>
      <c r="AC37" s="608"/>
      <c r="AD37" s="153" t="s">
        <v>230</v>
      </c>
      <c r="AE37" s="609" t="s">
        <v>231</v>
      </c>
      <c r="AF37" s="610" t="str">
        <f t="shared" si="3"/>
        <v/>
      </c>
      <c r="AG37" s="611" t="s">
        <v>232</v>
      </c>
      <c r="AH37" s="612" t="str">
        <f t="shared" si="1"/>
        <v/>
      </c>
    </row>
    <row r="38" spans="1:34" ht="36.75" customHeight="1">
      <c r="A38" s="595">
        <f t="shared" si="4"/>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03" t="str">
        <f>IF(基本情報入力シート!AA59="","",基本情報入力シート!AA59)</f>
        <v/>
      </c>
      <c r="S38" s="604"/>
      <c r="T38" s="605"/>
      <c r="U38" s="606" t="str">
        <f>IF(P38="","",VLOOKUP(P38,【参考】数式用!$A$5:$K$39,MATCH(T38,【参考】数式用!$C$4:$H$4,0)+2,0))</f>
        <v/>
      </c>
      <c r="V38" s="156" t="s">
        <v>227</v>
      </c>
      <c r="W38" s="607"/>
      <c r="X38" s="153" t="s">
        <v>228</v>
      </c>
      <c r="Y38" s="607"/>
      <c r="Z38" s="364" t="s">
        <v>229</v>
      </c>
      <c r="AA38" s="608"/>
      <c r="AB38" s="153" t="s">
        <v>228</v>
      </c>
      <c r="AC38" s="608"/>
      <c r="AD38" s="153" t="s">
        <v>230</v>
      </c>
      <c r="AE38" s="609" t="s">
        <v>231</v>
      </c>
      <c r="AF38" s="610" t="str">
        <f t="shared" si="3"/>
        <v/>
      </c>
      <c r="AG38" s="611" t="s">
        <v>232</v>
      </c>
      <c r="AH38" s="612" t="str">
        <f t="shared" si="1"/>
        <v/>
      </c>
    </row>
    <row r="39" spans="1:34" ht="36.75" customHeight="1">
      <c r="A39" s="595">
        <f t="shared" si="4"/>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03" t="str">
        <f>IF(基本情報入力シート!AA60="","",基本情報入力シート!AA60)</f>
        <v/>
      </c>
      <c r="S39" s="604"/>
      <c r="T39" s="605"/>
      <c r="U39" s="606" t="str">
        <f>IF(P39="","",VLOOKUP(P39,【参考】数式用!$A$5:$K$39,MATCH(T39,【参考】数式用!$C$4:$H$4,0)+2,0))</f>
        <v/>
      </c>
      <c r="V39" s="156" t="s">
        <v>227</v>
      </c>
      <c r="W39" s="607"/>
      <c r="X39" s="153" t="s">
        <v>228</v>
      </c>
      <c r="Y39" s="607"/>
      <c r="Z39" s="364" t="s">
        <v>229</v>
      </c>
      <c r="AA39" s="608"/>
      <c r="AB39" s="153" t="s">
        <v>228</v>
      </c>
      <c r="AC39" s="608"/>
      <c r="AD39" s="153" t="s">
        <v>230</v>
      </c>
      <c r="AE39" s="609" t="s">
        <v>231</v>
      </c>
      <c r="AF39" s="610" t="str">
        <f t="shared" si="3"/>
        <v/>
      </c>
      <c r="AG39" s="611" t="s">
        <v>232</v>
      </c>
      <c r="AH39" s="612" t="str">
        <f t="shared" si="1"/>
        <v/>
      </c>
    </row>
    <row r="40" spans="1:34" ht="36.75" customHeight="1">
      <c r="A40" s="595">
        <f t="shared" si="4"/>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03" t="str">
        <f>IF(基本情報入力シート!AA61="","",基本情報入力シート!AA61)</f>
        <v/>
      </c>
      <c r="S40" s="604"/>
      <c r="T40" s="605"/>
      <c r="U40" s="606" t="str">
        <f>IF(P40="","",VLOOKUP(P40,【参考】数式用!$A$5:$K$39,MATCH(T40,【参考】数式用!$C$4:$H$4,0)+2,0))</f>
        <v/>
      </c>
      <c r="V40" s="156" t="s">
        <v>227</v>
      </c>
      <c r="W40" s="607"/>
      <c r="X40" s="153" t="s">
        <v>228</v>
      </c>
      <c r="Y40" s="607"/>
      <c r="Z40" s="364" t="s">
        <v>229</v>
      </c>
      <c r="AA40" s="608"/>
      <c r="AB40" s="153" t="s">
        <v>228</v>
      </c>
      <c r="AC40" s="608"/>
      <c r="AD40" s="153" t="s">
        <v>230</v>
      </c>
      <c r="AE40" s="609" t="s">
        <v>231</v>
      </c>
      <c r="AF40" s="610" t="str">
        <f t="shared" si="3"/>
        <v/>
      </c>
      <c r="AG40" s="611" t="s">
        <v>232</v>
      </c>
      <c r="AH40" s="612" t="str">
        <f t="shared" si="1"/>
        <v/>
      </c>
    </row>
    <row r="41" spans="1:34" ht="36.75" customHeight="1">
      <c r="A41" s="595">
        <f t="shared" si="4"/>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03" t="str">
        <f>IF(基本情報入力シート!AA62="","",基本情報入力シート!AA62)</f>
        <v/>
      </c>
      <c r="S41" s="604"/>
      <c r="T41" s="605"/>
      <c r="U41" s="606" t="str">
        <f>IF(P41="","",VLOOKUP(P41,【参考】数式用!$A$5:$K$39,MATCH(T41,【参考】数式用!$C$4:$H$4,0)+2,0))</f>
        <v/>
      </c>
      <c r="V41" s="156" t="s">
        <v>227</v>
      </c>
      <c r="W41" s="607"/>
      <c r="X41" s="153" t="s">
        <v>228</v>
      </c>
      <c r="Y41" s="607"/>
      <c r="Z41" s="364" t="s">
        <v>229</v>
      </c>
      <c r="AA41" s="608"/>
      <c r="AB41" s="153" t="s">
        <v>228</v>
      </c>
      <c r="AC41" s="608"/>
      <c r="AD41" s="153" t="s">
        <v>230</v>
      </c>
      <c r="AE41" s="609" t="s">
        <v>231</v>
      </c>
      <c r="AF41" s="610" t="str">
        <f t="shared" si="3"/>
        <v/>
      </c>
      <c r="AG41" s="611" t="s">
        <v>232</v>
      </c>
      <c r="AH41" s="612" t="str">
        <f t="shared" si="1"/>
        <v/>
      </c>
    </row>
    <row r="42" spans="1:34" ht="36.75" customHeight="1">
      <c r="A42" s="595">
        <f t="shared" si="4"/>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03" t="str">
        <f>IF(基本情報入力シート!AA63="","",基本情報入力シート!AA63)</f>
        <v/>
      </c>
      <c r="S42" s="604"/>
      <c r="T42" s="605"/>
      <c r="U42" s="606" t="str">
        <f>IF(P42="","",VLOOKUP(P42,【参考】数式用!$A$5:$K$39,MATCH(T42,【参考】数式用!$C$4:$H$4,0)+2,0))</f>
        <v/>
      </c>
      <c r="V42" s="156" t="s">
        <v>227</v>
      </c>
      <c r="W42" s="607"/>
      <c r="X42" s="153" t="s">
        <v>228</v>
      </c>
      <c r="Y42" s="607"/>
      <c r="Z42" s="364" t="s">
        <v>229</v>
      </c>
      <c r="AA42" s="608"/>
      <c r="AB42" s="153" t="s">
        <v>228</v>
      </c>
      <c r="AC42" s="608"/>
      <c r="AD42" s="153" t="s">
        <v>230</v>
      </c>
      <c r="AE42" s="609" t="s">
        <v>231</v>
      </c>
      <c r="AF42" s="610" t="str">
        <f t="shared" si="3"/>
        <v/>
      </c>
      <c r="AG42" s="611" t="s">
        <v>232</v>
      </c>
      <c r="AH42" s="612" t="str">
        <f t="shared" si="1"/>
        <v/>
      </c>
    </row>
    <row r="43" spans="1:34" ht="36.75" customHeight="1">
      <c r="A43" s="595">
        <f t="shared" si="4"/>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03" t="str">
        <f>IF(基本情報入力シート!AA64="","",基本情報入力シート!AA64)</f>
        <v/>
      </c>
      <c r="S43" s="604"/>
      <c r="T43" s="605"/>
      <c r="U43" s="606" t="str">
        <f>IF(P43="","",VLOOKUP(P43,【参考】数式用!$A$5:$K$39,MATCH(T43,【参考】数式用!$C$4:$H$4,0)+2,0))</f>
        <v/>
      </c>
      <c r="V43" s="156" t="s">
        <v>227</v>
      </c>
      <c r="W43" s="607"/>
      <c r="X43" s="153" t="s">
        <v>228</v>
      </c>
      <c r="Y43" s="607"/>
      <c r="Z43" s="364" t="s">
        <v>229</v>
      </c>
      <c r="AA43" s="608"/>
      <c r="AB43" s="153" t="s">
        <v>228</v>
      </c>
      <c r="AC43" s="608"/>
      <c r="AD43" s="153" t="s">
        <v>230</v>
      </c>
      <c r="AE43" s="609" t="s">
        <v>231</v>
      </c>
      <c r="AF43" s="610" t="str">
        <f t="shared" si="3"/>
        <v/>
      </c>
      <c r="AG43" s="611" t="s">
        <v>232</v>
      </c>
      <c r="AH43" s="612" t="str">
        <f t="shared" si="1"/>
        <v/>
      </c>
    </row>
    <row r="44" spans="1:34" ht="36.75" customHeight="1">
      <c r="A44" s="595">
        <f t="shared" si="4"/>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03" t="str">
        <f>IF(基本情報入力シート!AA65="","",基本情報入力シート!AA65)</f>
        <v/>
      </c>
      <c r="S44" s="604"/>
      <c r="T44" s="605"/>
      <c r="U44" s="606" t="str">
        <f>IF(P44="","",VLOOKUP(P44,【参考】数式用!$A$5:$K$39,MATCH(T44,【参考】数式用!$C$4:$H$4,0)+2,0))</f>
        <v/>
      </c>
      <c r="V44" s="156" t="s">
        <v>227</v>
      </c>
      <c r="W44" s="607"/>
      <c r="X44" s="153" t="s">
        <v>228</v>
      </c>
      <c r="Y44" s="607"/>
      <c r="Z44" s="364" t="s">
        <v>229</v>
      </c>
      <c r="AA44" s="608"/>
      <c r="AB44" s="153" t="s">
        <v>228</v>
      </c>
      <c r="AC44" s="608"/>
      <c r="AD44" s="153" t="s">
        <v>230</v>
      </c>
      <c r="AE44" s="609" t="s">
        <v>231</v>
      </c>
      <c r="AF44" s="610" t="str">
        <f t="shared" si="3"/>
        <v/>
      </c>
      <c r="AG44" s="611" t="s">
        <v>232</v>
      </c>
      <c r="AH44" s="612" t="str">
        <f t="shared" si="1"/>
        <v/>
      </c>
    </row>
    <row r="45" spans="1:34" ht="36.75" customHeight="1">
      <c r="A45" s="595">
        <f t="shared" si="4"/>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03" t="str">
        <f>IF(基本情報入力シート!AA66="","",基本情報入力シート!AA66)</f>
        <v/>
      </c>
      <c r="S45" s="604"/>
      <c r="T45" s="605"/>
      <c r="U45" s="606" t="str">
        <f>IF(P45="","",VLOOKUP(P45,【参考】数式用!$A$5:$K$39,MATCH(T45,【参考】数式用!$C$4:$H$4,0)+2,0))</f>
        <v/>
      </c>
      <c r="V45" s="156" t="s">
        <v>227</v>
      </c>
      <c r="W45" s="607"/>
      <c r="X45" s="153" t="s">
        <v>228</v>
      </c>
      <c r="Y45" s="607"/>
      <c r="Z45" s="364" t="s">
        <v>229</v>
      </c>
      <c r="AA45" s="608"/>
      <c r="AB45" s="153" t="s">
        <v>228</v>
      </c>
      <c r="AC45" s="608"/>
      <c r="AD45" s="153" t="s">
        <v>230</v>
      </c>
      <c r="AE45" s="609" t="s">
        <v>231</v>
      </c>
      <c r="AF45" s="610" t="str">
        <f t="shared" si="3"/>
        <v/>
      </c>
      <c r="AG45" s="611" t="s">
        <v>232</v>
      </c>
      <c r="AH45" s="612" t="str">
        <f t="shared" si="1"/>
        <v/>
      </c>
    </row>
    <row r="46" spans="1:34" ht="36.75" customHeight="1">
      <c r="A46" s="595">
        <f t="shared" si="4"/>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03" t="str">
        <f>IF(基本情報入力シート!AA67="","",基本情報入力シート!AA67)</f>
        <v/>
      </c>
      <c r="S46" s="604"/>
      <c r="T46" s="605"/>
      <c r="U46" s="606" t="str">
        <f>IF(P46="","",VLOOKUP(P46,【参考】数式用!$A$5:$K$39,MATCH(T46,【参考】数式用!$C$4:$H$4,0)+2,0))</f>
        <v/>
      </c>
      <c r="V46" s="156" t="s">
        <v>227</v>
      </c>
      <c r="W46" s="607"/>
      <c r="X46" s="153" t="s">
        <v>228</v>
      </c>
      <c r="Y46" s="607"/>
      <c r="Z46" s="364" t="s">
        <v>229</v>
      </c>
      <c r="AA46" s="608"/>
      <c r="AB46" s="153" t="s">
        <v>228</v>
      </c>
      <c r="AC46" s="608"/>
      <c r="AD46" s="153" t="s">
        <v>230</v>
      </c>
      <c r="AE46" s="609" t="s">
        <v>231</v>
      </c>
      <c r="AF46" s="610" t="str">
        <f t="shared" si="3"/>
        <v/>
      </c>
      <c r="AG46" s="611" t="s">
        <v>232</v>
      </c>
      <c r="AH46" s="612" t="str">
        <f t="shared" si="1"/>
        <v/>
      </c>
    </row>
    <row r="47" spans="1:34" ht="36.75" customHeight="1">
      <c r="A47" s="595">
        <f t="shared" si="4"/>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03" t="str">
        <f>IF(基本情報入力シート!AA68="","",基本情報入力シート!AA68)</f>
        <v/>
      </c>
      <c r="S47" s="604"/>
      <c r="T47" s="605"/>
      <c r="U47" s="606" t="str">
        <f>IF(P47="","",VLOOKUP(P47,【参考】数式用!$A$5:$K$39,MATCH(T47,【参考】数式用!$C$4:$H$4,0)+2,0))</f>
        <v/>
      </c>
      <c r="V47" s="156" t="s">
        <v>227</v>
      </c>
      <c r="W47" s="607"/>
      <c r="X47" s="153" t="s">
        <v>228</v>
      </c>
      <c r="Y47" s="607"/>
      <c r="Z47" s="364" t="s">
        <v>229</v>
      </c>
      <c r="AA47" s="608"/>
      <c r="AB47" s="153" t="s">
        <v>228</v>
      </c>
      <c r="AC47" s="608"/>
      <c r="AD47" s="153" t="s">
        <v>230</v>
      </c>
      <c r="AE47" s="609" t="s">
        <v>231</v>
      </c>
      <c r="AF47" s="610" t="str">
        <f t="shared" si="3"/>
        <v/>
      </c>
      <c r="AG47" s="611" t="s">
        <v>232</v>
      </c>
      <c r="AH47" s="612" t="str">
        <f t="shared" si="1"/>
        <v/>
      </c>
    </row>
    <row r="48" spans="1:34" ht="36.75" customHeight="1">
      <c r="A48" s="595">
        <f t="shared" si="4"/>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03" t="str">
        <f>IF(基本情報入力シート!AA69="","",基本情報入力シート!AA69)</f>
        <v/>
      </c>
      <c r="S48" s="604"/>
      <c r="T48" s="605"/>
      <c r="U48" s="606" t="str">
        <f>IF(P48="","",VLOOKUP(P48,【参考】数式用!$A$5:$K$39,MATCH(T48,【参考】数式用!$C$4:$H$4,0)+2,0))</f>
        <v/>
      </c>
      <c r="V48" s="156" t="s">
        <v>227</v>
      </c>
      <c r="W48" s="607"/>
      <c r="X48" s="153" t="s">
        <v>228</v>
      </c>
      <c r="Y48" s="607"/>
      <c r="Z48" s="364" t="s">
        <v>229</v>
      </c>
      <c r="AA48" s="608"/>
      <c r="AB48" s="153" t="s">
        <v>228</v>
      </c>
      <c r="AC48" s="608"/>
      <c r="AD48" s="153" t="s">
        <v>230</v>
      </c>
      <c r="AE48" s="609" t="s">
        <v>231</v>
      </c>
      <c r="AF48" s="610" t="str">
        <f t="shared" si="3"/>
        <v/>
      </c>
      <c r="AG48" s="611" t="s">
        <v>232</v>
      </c>
      <c r="AH48" s="612" t="str">
        <f t="shared" si="1"/>
        <v/>
      </c>
    </row>
    <row r="49" spans="1:34" ht="36.75" customHeight="1">
      <c r="A49" s="595">
        <f t="shared" si="4"/>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03" t="str">
        <f>IF(基本情報入力シート!AA70="","",基本情報入力シート!AA70)</f>
        <v/>
      </c>
      <c r="S49" s="604"/>
      <c r="T49" s="605"/>
      <c r="U49" s="606" t="str">
        <f>IF(P49="","",VLOOKUP(P49,【参考】数式用!$A$5:$K$39,MATCH(T49,【参考】数式用!$C$4:$H$4,0)+2,0))</f>
        <v/>
      </c>
      <c r="V49" s="156" t="s">
        <v>227</v>
      </c>
      <c r="W49" s="607"/>
      <c r="X49" s="153" t="s">
        <v>228</v>
      </c>
      <c r="Y49" s="607"/>
      <c r="Z49" s="364" t="s">
        <v>229</v>
      </c>
      <c r="AA49" s="608"/>
      <c r="AB49" s="153" t="s">
        <v>228</v>
      </c>
      <c r="AC49" s="608"/>
      <c r="AD49" s="153" t="s">
        <v>230</v>
      </c>
      <c r="AE49" s="609" t="s">
        <v>231</v>
      </c>
      <c r="AF49" s="610" t="str">
        <f t="shared" si="3"/>
        <v/>
      </c>
      <c r="AG49" s="611" t="s">
        <v>232</v>
      </c>
      <c r="AH49" s="612" t="str">
        <f t="shared" si="1"/>
        <v/>
      </c>
    </row>
    <row r="50" spans="1:34" ht="36.75" customHeight="1">
      <c r="A50" s="595">
        <f t="shared" si="4"/>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03" t="str">
        <f>IF(基本情報入力シート!AA71="","",基本情報入力シート!AA71)</f>
        <v/>
      </c>
      <c r="S50" s="604"/>
      <c r="T50" s="605"/>
      <c r="U50" s="606" t="str">
        <f>IF(P50="","",VLOOKUP(P50,【参考】数式用!$A$5:$K$39,MATCH(T50,【参考】数式用!$C$4:$H$4,0)+2,0))</f>
        <v/>
      </c>
      <c r="V50" s="156" t="s">
        <v>227</v>
      </c>
      <c r="W50" s="607"/>
      <c r="X50" s="153" t="s">
        <v>228</v>
      </c>
      <c r="Y50" s="607"/>
      <c r="Z50" s="364" t="s">
        <v>229</v>
      </c>
      <c r="AA50" s="608"/>
      <c r="AB50" s="153" t="s">
        <v>228</v>
      </c>
      <c r="AC50" s="608"/>
      <c r="AD50" s="153" t="s">
        <v>230</v>
      </c>
      <c r="AE50" s="609" t="s">
        <v>231</v>
      </c>
      <c r="AF50" s="610" t="str">
        <f t="shared" si="3"/>
        <v/>
      </c>
      <c r="AG50" s="611" t="s">
        <v>232</v>
      </c>
      <c r="AH50" s="612" t="str">
        <f t="shared" si="1"/>
        <v/>
      </c>
    </row>
    <row r="51" spans="1:34" ht="36.75" customHeight="1">
      <c r="A51" s="595">
        <f t="shared" si="4"/>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03" t="str">
        <f>IF(基本情報入力シート!AA72="","",基本情報入力シート!AA72)</f>
        <v/>
      </c>
      <c r="S51" s="604"/>
      <c r="T51" s="605"/>
      <c r="U51" s="606" t="str">
        <f>IF(P51="","",VLOOKUP(P51,【参考】数式用!$A$5:$K$39,MATCH(T51,【参考】数式用!$C$4:$H$4,0)+2,0))</f>
        <v/>
      </c>
      <c r="V51" s="156" t="s">
        <v>227</v>
      </c>
      <c r="W51" s="607"/>
      <c r="X51" s="153" t="s">
        <v>228</v>
      </c>
      <c r="Y51" s="607"/>
      <c r="Z51" s="364" t="s">
        <v>229</v>
      </c>
      <c r="AA51" s="608"/>
      <c r="AB51" s="153" t="s">
        <v>228</v>
      </c>
      <c r="AC51" s="608"/>
      <c r="AD51" s="153" t="s">
        <v>230</v>
      </c>
      <c r="AE51" s="609" t="s">
        <v>231</v>
      </c>
      <c r="AF51" s="610" t="str">
        <f t="shared" si="3"/>
        <v/>
      </c>
      <c r="AG51" s="613" t="s">
        <v>232</v>
      </c>
      <c r="AH51" s="612" t="str">
        <f t="shared" si="1"/>
        <v/>
      </c>
    </row>
    <row r="52" spans="1:34" ht="36.75" customHeight="1">
      <c r="A52" s="595">
        <f t="shared" si="4"/>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03" t="str">
        <f>IF(基本情報入力シート!AA73="","",基本情報入力シート!AA73)</f>
        <v/>
      </c>
      <c r="S52" s="604"/>
      <c r="T52" s="605"/>
      <c r="U52" s="606" t="str">
        <f>IF(P52="","",VLOOKUP(P52,【参考】数式用!$A$5:$K$39,MATCH(T52,【参考】数式用!$C$4:$H$4,0)+2,0))</f>
        <v/>
      </c>
      <c r="V52" s="156" t="s">
        <v>227</v>
      </c>
      <c r="W52" s="607"/>
      <c r="X52" s="153" t="s">
        <v>228</v>
      </c>
      <c r="Y52" s="607"/>
      <c r="Z52" s="364" t="s">
        <v>229</v>
      </c>
      <c r="AA52" s="608"/>
      <c r="AB52" s="153" t="s">
        <v>228</v>
      </c>
      <c r="AC52" s="608"/>
      <c r="AD52" s="153" t="s">
        <v>230</v>
      </c>
      <c r="AE52" s="609" t="s">
        <v>231</v>
      </c>
      <c r="AF52" s="610" t="str">
        <f t="shared" si="3"/>
        <v/>
      </c>
      <c r="AG52" s="613" t="s">
        <v>232</v>
      </c>
      <c r="AH52" s="612" t="str">
        <f t="shared" si="1"/>
        <v/>
      </c>
    </row>
    <row r="53" spans="1:34" ht="36.75" customHeight="1">
      <c r="A53" s="595">
        <f t="shared" si="4"/>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03" t="str">
        <f>IF(基本情報入力シート!AA74="","",基本情報入力シート!AA74)</f>
        <v/>
      </c>
      <c r="S53" s="604"/>
      <c r="T53" s="605"/>
      <c r="U53" s="606" t="str">
        <f>IF(P53="","",VLOOKUP(P53,【参考】数式用!$A$5:$K$39,MATCH(T53,【参考】数式用!$C$4:$H$4,0)+2,0))</f>
        <v/>
      </c>
      <c r="V53" s="156" t="s">
        <v>227</v>
      </c>
      <c r="W53" s="607"/>
      <c r="X53" s="153" t="s">
        <v>228</v>
      </c>
      <c r="Y53" s="607"/>
      <c r="Z53" s="364" t="s">
        <v>229</v>
      </c>
      <c r="AA53" s="608"/>
      <c r="AB53" s="153" t="s">
        <v>228</v>
      </c>
      <c r="AC53" s="608"/>
      <c r="AD53" s="153" t="s">
        <v>230</v>
      </c>
      <c r="AE53" s="609" t="s">
        <v>231</v>
      </c>
      <c r="AF53" s="610" t="str">
        <f t="shared" si="3"/>
        <v/>
      </c>
      <c r="AG53" s="613" t="s">
        <v>232</v>
      </c>
      <c r="AH53" s="612" t="str">
        <f t="shared" si="1"/>
        <v/>
      </c>
    </row>
    <row r="54" spans="1:34" ht="36.75" customHeight="1">
      <c r="A54" s="595">
        <f t="shared" si="4"/>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03" t="str">
        <f>IF(基本情報入力シート!AA75="","",基本情報入力シート!AA75)</f>
        <v/>
      </c>
      <c r="S54" s="604"/>
      <c r="T54" s="605"/>
      <c r="U54" s="606" t="str">
        <f>IF(P54="","",VLOOKUP(P54,【参考】数式用!$A$5:$K$39,MATCH(T54,【参考】数式用!$C$4:$H$4,0)+2,0))</f>
        <v/>
      </c>
      <c r="V54" s="156" t="s">
        <v>227</v>
      </c>
      <c r="W54" s="607"/>
      <c r="X54" s="153" t="s">
        <v>228</v>
      </c>
      <c r="Y54" s="607"/>
      <c r="Z54" s="364" t="s">
        <v>229</v>
      </c>
      <c r="AA54" s="608"/>
      <c r="AB54" s="153" t="s">
        <v>228</v>
      </c>
      <c r="AC54" s="608"/>
      <c r="AD54" s="153" t="s">
        <v>230</v>
      </c>
      <c r="AE54" s="609" t="s">
        <v>231</v>
      </c>
      <c r="AF54" s="610" t="str">
        <f t="shared" si="3"/>
        <v/>
      </c>
      <c r="AG54" s="613" t="s">
        <v>232</v>
      </c>
      <c r="AH54" s="612" t="str">
        <f t="shared" si="1"/>
        <v/>
      </c>
    </row>
    <row r="55" spans="1:34" ht="36.75" customHeight="1">
      <c r="A55" s="595">
        <f t="shared" si="4"/>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03" t="str">
        <f>IF(基本情報入力シート!AA76="","",基本情報入力シート!AA76)</f>
        <v/>
      </c>
      <c r="S55" s="604"/>
      <c r="T55" s="605"/>
      <c r="U55" s="606" t="str">
        <f>IF(P55="","",VLOOKUP(P55,【参考】数式用!$A$5:$K$39,MATCH(T55,【参考】数式用!$C$4:$H$4,0)+2,0))</f>
        <v/>
      </c>
      <c r="V55" s="156" t="s">
        <v>227</v>
      </c>
      <c r="W55" s="607"/>
      <c r="X55" s="153" t="s">
        <v>228</v>
      </c>
      <c r="Y55" s="607"/>
      <c r="Z55" s="364" t="s">
        <v>229</v>
      </c>
      <c r="AA55" s="608"/>
      <c r="AB55" s="153" t="s">
        <v>228</v>
      </c>
      <c r="AC55" s="608"/>
      <c r="AD55" s="153" t="s">
        <v>230</v>
      </c>
      <c r="AE55" s="609" t="s">
        <v>231</v>
      </c>
      <c r="AF55" s="610" t="str">
        <f t="shared" si="3"/>
        <v/>
      </c>
      <c r="AG55" s="613" t="s">
        <v>232</v>
      </c>
      <c r="AH55" s="612" t="str">
        <f t="shared" si="1"/>
        <v/>
      </c>
    </row>
    <row r="56" spans="1:34" ht="36.75" customHeight="1">
      <c r="A56" s="595">
        <f t="shared" si="4"/>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03" t="str">
        <f>IF(基本情報入力シート!AA77="","",基本情報入力シート!AA77)</f>
        <v/>
      </c>
      <c r="S56" s="604"/>
      <c r="T56" s="605"/>
      <c r="U56" s="606" t="str">
        <f>IF(P56="","",VLOOKUP(P56,【参考】数式用!$A$5:$K$39,MATCH(T56,【参考】数式用!$C$4:$H$4,0)+2,0))</f>
        <v/>
      </c>
      <c r="V56" s="156" t="s">
        <v>227</v>
      </c>
      <c r="W56" s="607"/>
      <c r="X56" s="153" t="s">
        <v>228</v>
      </c>
      <c r="Y56" s="607"/>
      <c r="Z56" s="364" t="s">
        <v>229</v>
      </c>
      <c r="AA56" s="608"/>
      <c r="AB56" s="153" t="s">
        <v>228</v>
      </c>
      <c r="AC56" s="608"/>
      <c r="AD56" s="153" t="s">
        <v>230</v>
      </c>
      <c r="AE56" s="609" t="s">
        <v>231</v>
      </c>
      <c r="AF56" s="610" t="str">
        <f t="shared" si="3"/>
        <v/>
      </c>
      <c r="AG56" s="613" t="s">
        <v>232</v>
      </c>
      <c r="AH56" s="612" t="str">
        <f t="shared" si="1"/>
        <v/>
      </c>
    </row>
    <row r="57" spans="1:34" ht="36.75" customHeight="1">
      <c r="A57" s="595">
        <f t="shared" si="4"/>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03" t="str">
        <f>IF(基本情報入力シート!AA78="","",基本情報入力シート!AA78)</f>
        <v/>
      </c>
      <c r="S57" s="604"/>
      <c r="T57" s="605"/>
      <c r="U57" s="606" t="str">
        <f>IF(P57="","",VLOOKUP(P57,【参考】数式用!$A$5:$K$39,MATCH(T57,【参考】数式用!$C$4:$H$4,0)+2,0))</f>
        <v/>
      </c>
      <c r="V57" s="156" t="s">
        <v>227</v>
      </c>
      <c r="W57" s="607"/>
      <c r="X57" s="153" t="s">
        <v>228</v>
      </c>
      <c r="Y57" s="607"/>
      <c r="Z57" s="364" t="s">
        <v>229</v>
      </c>
      <c r="AA57" s="608"/>
      <c r="AB57" s="153" t="s">
        <v>228</v>
      </c>
      <c r="AC57" s="608"/>
      <c r="AD57" s="153" t="s">
        <v>230</v>
      </c>
      <c r="AE57" s="609" t="s">
        <v>231</v>
      </c>
      <c r="AF57" s="610" t="str">
        <f t="shared" si="3"/>
        <v/>
      </c>
      <c r="AG57" s="613" t="s">
        <v>232</v>
      </c>
      <c r="AH57" s="612" t="str">
        <f t="shared" si="1"/>
        <v/>
      </c>
    </row>
    <row r="58" spans="1:34" ht="36.75" customHeight="1">
      <c r="A58" s="595">
        <f t="shared" si="4"/>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03" t="str">
        <f>IF(基本情報入力シート!AA79="","",基本情報入力シート!AA79)</f>
        <v/>
      </c>
      <c r="S58" s="604"/>
      <c r="T58" s="605"/>
      <c r="U58" s="606" t="str">
        <f>IF(P58="","",VLOOKUP(P58,【参考】数式用!$A$5:$K$39,MATCH(T58,【参考】数式用!$C$4:$H$4,0)+2,0))</f>
        <v/>
      </c>
      <c r="V58" s="156" t="s">
        <v>227</v>
      </c>
      <c r="W58" s="607"/>
      <c r="X58" s="153" t="s">
        <v>228</v>
      </c>
      <c r="Y58" s="607"/>
      <c r="Z58" s="364" t="s">
        <v>229</v>
      </c>
      <c r="AA58" s="608"/>
      <c r="AB58" s="153" t="s">
        <v>228</v>
      </c>
      <c r="AC58" s="608"/>
      <c r="AD58" s="153" t="s">
        <v>230</v>
      </c>
      <c r="AE58" s="609" t="s">
        <v>231</v>
      </c>
      <c r="AF58" s="610" t="str">
        <f t="shared" si="3"/>
        <v/>
      </c>
      <c r="AG58" s="613" t="s">
        <v>232</v>
      </c>
      <c r="AH58" s="612" t="str">
        <f t="shared" si="1"/>
        <v/>
      </c>
    </row>
    <row r="59" spans="1:34" ht="36.75" customHeight="1">
      <c r="A59" s="595">
        <f t="shared" si="4"/>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03" t="str">
        <f>IF(基本情報入力シート!AA80="","",基本情報入力シート!AA80)</f>
        <v/>
      </c>
      <c r="S59" s="604"/>
      <c r="T59" s="605"/>
      <c r="U59" s="606" t="str">
        <f>IF(P59="","",VLOOKUP(P59,【参考】数式用!$A$5:$K$39,MATCH(T59,【参考】数式用!$C$4:$H$4,0)+2,0))</f>
        <v/>
      </c>
      <c r="V59" s="156" t="s">
        <v>227</v>
      </c>
      <c r="W59" s="607"/>
      <c r="X59" s="153" t="s">
        <v>228</v>
      </c>
      <c r="Y59" s="607"/>
      <c r="Z59" s="364" t="s">
        <v>229</v>
      </c>
      <c r="AA59" s="608"/>
      <c r="AB59" s="153" t="s">
        <v>228</v>
      </c>
      <c r="AC59" s="608"/>
      <c r="AD59" s="153" t="s">
        <v>230</v>
      </c>
      <c r="AE59" s="609" t="s">
        <v>231</v>
      </c>
      <c r="AF59" s="610" t="str">
        <f t="shared" si="3"/>
        <v/>
      </c>
      <c r="AG59" s="613" t="s">
        <v>232</v>
      </c>
      <c r="AH59" s="612" t="str">
        <f t="shared" si="1"/>
        <v/>
      </c>
    </row>
    <row r="60" spans="1:34" ht="36.75" customHeight="1">
      <c r="A60" s="595">
        <f t="shared" si="4"/>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03" t="str">
        <f>IF(基本情報入力シート!AA81="","",基本情報入力シート!AA81)</f>
        <v/>
      </c>
      <c r="S60" s="604"/>
      <c r="T60" s="605"/>
      <c r="U60" s="606" t="str">
        <f>IF(P60="","",VLOOKUP(P60,【参考】数式用!$A$5:$K$39,MATCH(T60,【参考】数式用!$C$4:$H$4,0)+2,0))</f>
        <v/>
      </c>
      <c r="V60" s="156" t="s">
        <v>227</v>
      </c>
      <c r="W60" s="607"/>
      <c r="X60" s="153" t="s">
        <v>228</v>
      </c>
      <c r="Y60" s="607"/>
      <c r="Z60" s="364" t="s">
        <v>229</v>
      </c>
      <c r="AA60" s="608"/>
      <c r="AB60" s="153" t="s">
        <v>228</v>
      </c>
      <c r="AC60" s="608"/>
      <c r="AD60" s="153" t="s">
        <v>230</v>
      </c>
      <c r="AE60" s="609" t="s">
        <v>231</v>
      </c>
      <c r="AF60" s="610" t="str">
        <f t="shared" si="3"/>
        <v/>
      </c>
      <c r="AG60" s="613" t="s">
        <v>232</v>
      </c>
      <c r="AH60" s="612" t="str">
        <f t="shared" si="1"/>
        <v/>
      </c>
    </row>
    <row r="61" spans="1:34" ht="36.75" customHeight="1">
      <c r="A61" s="595">
        <f t="shared" si="4"/>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03" t="str">
        <f>IF(基本情報入力シート!AA82="","",基本情報入力シート!AA82)</f>
        <v/>
      </c>
      <c r="S61" s="604"/>
      <c r="T61" s="605"/>
      <c r="U61" s="606" t="str">
        <f>IF(P61="","",VLOOKUP(P61,【参考】数式用!$A$5:$K$39,MATCH(T61,【参考】数式用!$C$4:$H$4,0)+2,0))</f>
        <v/>
      </c>
      <c r="V61" s="156" t="s">
        <v>227</v>
      </c>
      <c r="W61" s="607"/>
      <c r="X61" s="153" t="s">
        <v>228</v>
      </c>
      <c r="Y61" s="607"/>
      <c r="Z61" s="364" t="s">
        <v>229</v>
      </c>
      <c r="AA61" s="608"/>
      <c r="AB61" s="153" t="s">
        <v>228</v>
      </c>
      <c r="AC61" s="608"/>
      <c r="AD61" s="153" t="s">
        <v>230</v>
      </c>
      <c r="AE61" s="609" t="s">
        <v>231</v>
      </c>
      <c r="AF61" s="610" t="str">
        <f t="shared" si="3"/>
        <v/>
      </c>
      <c r="AG61" s="613" t="s">
        <v>232</v>
      </c>
      <c r="AH61" s="612" t="str">
        <f t="shared" si="1"/>
        <v/>
      </c>
    </row>
    <row r="62" spans="1:34" ht="36.75" customHeight="1">
      <c r="A62" s="595">
        <f t="shared" si="4"/>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03" t="str">
        <f>IF(基本情報入力シート!AA83="","",基本情報入力シート!AA83)</f>
        <v/>
      </c>
      <c r="S62" s="604"/>
      <c r="T62" s="605"/>
      <c r="U62" s="606" t="str">
        <f>IF(P62="","",VLOOKUP(P62,【参考】数式用!$A$5:$K$39,MATCH(T62,【参考】数式用!$C$4:$H$4,0)+2,0))</f>
        <v/>
      </c>
      <c r="V62" s="156" t="s">
        <v>227</v>
      </c>
      <c r="W62" s="607"/>
      <c r="X62" s="153" t="s">
        <v>228</v>
      </c>
      <c r="Y62" s="607"/>
      <c r="Z62" s="364" t="s">
        <v>229</v>
      </c>
      <c r="AA62" s="608"/>
      <c r="AB62" s="153" t="s">
        <v>228</v>
      </c>
      <c r="AC62" s="608"/>
      <c r="AD62" s="153" t="s">
        <v>230</v>
      </c>
      <c r="AE62" s="609" t="s">
        <v>231</v>
      </c>
      <c r="AF62" s="610" t="str">
        <f t="shared" si="3"/>
        <v/>
      </c>
      <c r="AG62" s="613" t="s">
        <v>232</v>
      </c>
      <c r="AH62" s="612" t="str">
        <f t="shared" si="1"/>
        <v/>
      </c>
    </row>
    <row r="63" spans="1:34" ht="36.75" customHeight="1">
      <c r="A63" s="595">
        <f t="shared" si="4"/>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03" t="str">
        <f>IF(基本情報入力シート!AA84="","",基本情報入力シート!AA84)</f>
        <v/>
      </c>
      <c r="S63" s="604"/>
      <c r="T63" s="605"/>
      <c r="U63" s="606" t="str">
        <f>IF(P63="","",VLOOKUP(P63,【参考】数式用!$A$5:$K$39,MATCH(T63,【参考】数式用!$C$4:$H$4,0)+2,0))</f>
        <v/>
      </c>
      <c r="V63" s="156" t="s">
        <v>227</v>
      </c>
      <c r="W63" s="607"/>
      <c r="X63" s="153" t="s">
        <v>228</v>
      </c>
      <c r="Y63" s="607"/>
      <c r="Z63" s="364" t="s">
        <v>229</v>
      </c>
      <c r="AA63" s="608"/>
      <c r="AB63" s="153" t="s">
        <v>228</v>
      </c>
      <c r="AC63" s="608"/>
      <c r="AD63" s="153" t="s">
        <v>230</v>
      </c>
      <c r="AE63" s="609" t="s">
        <v>231</v>
      </c>
      <c r="AF63" s="610" t="str">
        <f t="shared" si="3"/>
        <v/>
      </c>
      <c r="AG63" s="613" t="s">
        <v>232</v>
      </c>
      <c r="AH63" s="612" t="str">
        <f t="shared" si="1"/>
        <v/>
      </c>
    </row>
    <row r="64" spans="1:34" ht="36.75" customHeight="1">
      <c r="A64" s="595">
        <f t="shared" si="4"/>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03" t="str">
        <f>IF(基本情報入力シート!AA85="","",基本情報入力シート!AA85)</f>
        <v/>
      </c>
      <c r="S64" s="604"/>
      <c r="T64" s="605"/>
      <c r="U64" s="606" t="str">
        <f>IF(P64="","",VLOOKUP(P64,【参考】数式用!$A$5:$K$39,MATCH(T64,【参考】数式用!$C$4:$H$4,0)+2,0))</f>
        <v/>
      </c>
      <c r="V64" s="156" t="s">
        <v>227</v>
      </c>
      <c r="W64" s="607"/>
      <c r="X64" s="153" t="s">
        <v>228</v>
      </c>
      <c r="Y64" s="607"/>
      <c r="Z64" s="364" t="s">
        <v>229</v>
      </c>
      <c r="AA64" s="608"/>
      <c r="AB64" s="153" t="s">
        <v>228</v>
      </c>
      <c r="AC64" s="608"/>
      <c r="AD64" s="153" t="s">
        <v>230</v>
      </c>
      <c r="AE64" s="609" t="s">
        <v>231</v>
      </c>
      <c r="AF64" s="610" t="str">
        <f t="shared" si="3"/>
        <v/>
      </c>
      <c r="AG64" s="613" t="s">
        <v>232</v>
      </c>
      <c r="AH64" s="612" t="str">
        <f t="shared" si="1"/>
        <v/>
      </c>
    </row>
    <row r="65" spans="1:34" ht="36.75" customHeight="1">
      <c r="A65" s="595">
        <f t="shared" si="4"/>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03" t="str">
        <f>IF(基本情報入力シート!AA86="","",基本情報入力シート!AA86)</f>
        <v/>
      </c>
      <c r="S65" s="604"/>
      <c r="T65" s="605"/>
      <c r="U65" s="606" t="str">
        <f>IF(P65="","",VLOOKUP(P65,【参考】数式用!$A$5:$K$39,MATCH(T65,【参考】数式用!$C$4:$H$4,0)+2,0))</f>
        <v/>
      </c>
      <c r="V65" s="156" t="s">
        <v>227</v>
      </c>
      <c r="W65" s="607"/>
      <c r="X65" s="153" t="s">
        <v>228</v>
      </c>
      <c r="Y65" s="607"/>
      <c r="Z65" s="364" t="s">
        <v>229</v>
      </c>
      <c r="AA65" s="608"/>
      <c r="AB65" s="153" t="s">
        <v>228</v>
      </c>
      <c r="AC65" s="608"/>
      <c r="AD65" s="153" t="s">
        <v>230</v>
      </c>
      <c r="AE65" s="609" t="s">
        <v>231</v>
      </c>
      <c r="AF65" s="610" t="str">
        <f t="shared" si="3"/>
        <v/>
      </c>
      <c r="AG65" s="613" t="s">
        <v>232</v>
      </c>
      <c r="AH65" s="612" t="str">
        <f t="shared" si="1"/>
        <v/>
      </c>
    </row>
    <row r="66" spans="1:34" ht="36.75" customHeight="1">
      <c r="A66" s="595">
        <f t="shared" si="4"/>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03" t="str">
        <f>IF(基本情報入力シート!AA87="","",基本情報入力シート!AA87)</f>
        <v/>
      </c>
      <c r="S66" s="604"/>
      <c r="T66" s="605"/>
      <c r="U66" s="606" t="str">
        <f>IF(P66="","",VLOOKUP(P66,【参考】数式用!$A$5:$K$39,MATCH(T66,【参考】数式用!$C$4:$H$4,0)+2,0))</f>
        <v/>
      </c>
      <c r="V66" s="156" t="s">
        <v>227</v>
      </c>
      <c r="W66" s="607"/>
      <c r="X66" s="153" t="s">
        <v>228</v>
      </c>
      <c r="Y66" s="607"/>
      <c r="Z66" s="364" t="s">
        <v>229</v>
      </c>
      <c r="AA66" s="608"/>
      <c r="AB66" s="153" t="s">
        <v>228</v>
      </c>
      <c r="AC66" s="608"/>
      <c r="AD66" s="153" t="s">
        <v>230</v>
      </c>
      <c r="AE66" s="609" t="s">
        <v>231</v>
      </c>
      <c r="AF66" s="610" t="str">
        <f t="shared" si="3"/>
        <v/>
      </c>
      <c r="AG66" s="613" t="s">
        <v>232</v>
      </c>
      <c r="AH66" s="612" t="str">
        <f t="shared" si="1"/>
        <v/>
      </c>
    </row>
    <row r="67" spans="1:34" ht="36.75" customHeight="1">
      <c r="A67" s="595">
        <f t="shared" si="4"/>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03" t="str">
        <f>IF(基本情報入力シート!AA88="","",基本情報入力シート!AA88)</f>
        <v/>
      </c>
      <c r="S67" s="604"/>
      <c r="T67" s="605"/>
      <c r="U67" s="606" t="str">
        <f>IF(P67="","",VLOOKUP(P67,【参考】数式用!$A$5:$K$39,MATCH(T67,【参考】数式用!$C$4:$H$4,0)+2,0))</f>
        <v/>
      </c>
      <c r="V67" s="156" t="s">
        <v>227</v>
      </c>
      <c r="W67" s="607"/>
      <c r="X67" s="153" t="s">
        <v>228</v>
      </c>
      <c r="Y67" s="607"/>
      <c r="Z67" s="364" t="s">
        <v>229</v>
      </c>
      <c r="AA67" s="608"/>
      <c r="AB67" s="153" t="s">
        <v>228</v>
      </c>
      <c r="AC67" s="608"/>
      <c r="AD67" s="153" t="s">
        <v>230</v>
      </c>
      <c r="AE67" s="609" t="s">
        <v>231</v>
      </c>
      <c r="AF67" s="610" t="str">
        <f t="shared" si="3"/>
        <v/>
      </c>
      <c r="AG67" s="613" t="s">
        <v>232</v>
      </c>
      <c r="AH67" s="612" t="str">
        <f t="shared" si="1"/>
        <v/>
      </c>
    </row>
    <row r="68" spans="1:34" ht="36.75" customHeight="1">
      <c r="A68" s="595">
        <f t="shared" si="4"/>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03" t="str">
        <f>IF(基本情報入力シート!AA89="","",基本情報入力シート!AA89)</f>
        <v/>
      </c>
      <c r="S68" s="604"/>
      <c r="T68" s="605"/>
      <c r="U68" s="606" t="str">
        <f>IF(P68="","",VLOOKUP(P68,【参考】数式用!$A$5:$K$39,MATCH(T68,【参考】数式用!$C$4:$H$4,0)+2,0))</f>
        <v/>
      </c>
      <c r="V68" s="156" t="s">
        <v>227</v>
      </c>
      <c r="W68" s="607"/>
      <c r="X68" s="153" t="s">
        <v>228</v>
      </c>
      <c r="Y68" s="607"/>
      <c r="Z68" s="364" t="s">
        <v>229</v>
      </c>
      <c r="AA68" s="608"/>
      <c r="AB68" s="153" t="s">
        <v>228</v>
      </c>
      <c r="AC68" s="608"/>
      <c r="AD68" s="153" t="s">
        <v>230</v>
      </c>
      <c r="AE68" s="609" t="s">
        <v>231</v>
      </c>
      <c r="AF68" s="610" t="str">
        <f t="shared" si="3"/>
        <v/>
      </c>
      <c r="AG68" s="613" t="s">
        <v>232</v>
      </c>
      <c r="AH68" s="612" t="str">
        <f t="shared" si="1"/>
        <v/>
      </c>
    </row>
    <row r="69" spans="1:34" ht="36.75" customHeight="1">
      <c r="A69" s="595">
        <f t="shared" si="4"/>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03" t="str">
        <f>IF(基本情報入力シート!AA90="","",基本情報入力シート!AA90)</f>
        <v/>
      </c>
      <c r="S69" s="604"/>
      <c r="T69" s="605"/>
      <c r="U69" s="606" t="str">
        <f>IF(P69="","",VLOOKUP(P69,【参考】数式用!$A$5:$K$39,MATCH(T69,【参考】数式用!$C$4:$H$4,0)+2,0))</f>
        <v/>
      </c>
      <c r="V69" s="156" t="s">
        <v>227</v>
      </c>
      <c r="W69" s="607"/>
      <c r="X69" s="153" t="s">
        <v>228</v>
      </c>
      <c r="Y69" s="607"/>
      <c r="Z69" s="364" t="s">
        <v>229</v>
      </c>
      <c r="AA69" s="608"/>
      <c r="AB69" s="153" t="s">
        <v>228</v>
      </c>
      <c r="AC69" s="608"/>
      <c r="AD69" s="153" t="s">
        <v>230</v>
      </c>
      <c r="AE69" s="609" t="s">
        <v>231</v>
      </c>
      <c r="AF69" s="610" t="str">
        <f t="shared" si="3"/>
        <v/>
      </c>
      <c r="AG69" s="613" t="s">
        <v>232</v>
      </c>
      <c r="AH69" s="612" t="str">
        <f t="shared" si="1"/>
        <v/>
      </c>
    </row>
    <row r="70" spans="1:34" ht="36.75" customHeight="1">
      <c r="A70" s="595">
        <f t="shared" si="4"/>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03" t="str">
        <f>IF(基本情報入力シート!AA91="","",基本情報入力シート!AA91)</f>
        <v/>
      </c>
      <c r="S70" s="604"/>
      <c r="T70" s="605"/>
      <c r="U70" s="606" t="str">
        <f>IF(P70="","",VLOOKUP(P70,【参考】数式用!$A$5:$K$39,MATCH(T70,【参考】数式用!$C$4:$H$4,0)+2,0))</f>
        <v/>
      </c>
      <c r="V70" s="156" t="s">
        <v>227</v>
      </c>
      <c r="W70" s="607"/>
      <c r="X70" s="153" t="s">
        <v>228</v>
      </c>
      <c r="Y70" s="607"/>
      <c r="Z70" s="364" t="s">
        <v>229</v>
      </c>
      <c r="AA70" s="608"/>
      <c r="AB70" s="153" t="s">
        <v>228</v>
      </c>
      <c r="AC70" s="608"/>
      <c r="AD70" s="153" t="s">
        <v>230</v>
      </c>
      <c r="AE70" s="609" t="s">
        <v>231</v>
      </c>
      <c r="AF70" s="610" t="str">
        <f t="shared" si="3"/>
        <v/>
      </c>
      <c r="AG70" s="613" t="s">
        <v>232</v>
      </c>
      <c r="AH70" s="612" t="str">
        <f t="shared" si="1"/>
        <v/>
      </c>
    </row>
    <row r="71" spans="1:34" ht="36.75" customHeight="1">
      <c r="A71" s="595">
        <f t="shared" si="4"/>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03" t="str">
        <f>IF(基本情報入力シート!AA92="","",基本情報入力シート!AA92)</f>
        <v/>
      </c>
      <c r="S71" s="604"/>
      <c r="T71" s="605"/>
      <c r="U71" s="606" t="str">
        <f>IF(P71="","",VLOOKUP(P71,【参考】数式用!$A$5:$K$39,MATCH(T71,【参考】数式用!$C$4:$H$4,0)+2,0))</f>
        <v/>
      </c>
      <c r="V71" s="156" t="s">
        <v>227</v>
      </c>
      <c r="W71" s="607"/>
      <c r="X71" s="153" t="s">
        <v>228</v>
      </c>
      <c r="Y71" s="607"/>
      <c r="Z71" s="364" t="s">
        <v>229</v>
      </c>
      <c r="AA71" s="608"/>
      <c r="AB71" s="153" t="s">
        <v>228</v>
      </c>
      <c r="AC71" s="608"/>
      <c r="AD71" s="153" t="s">
        <v>230</v>
      </c>
      <c r="AE71" s="609" t="s">
        <v>231</v>
      </c>
      <c r="AF71" s="610" t="str">
        <f t="shared" si="3"/>
        <v/>
      </c>
      <c r="AG71" s="613" t="s">
        <v>232</v>
      </c>
      <c r="AH71" s="612" t="str">
        <f t="shared" si="1"/>
        <v/>
      </c>
    </row>
    <row r="72" spans="1:34" ht="36.75" customHeight="1">
      <c r="A72" s="595">
        <f t="shared" si="4"/>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03" t="str">
        <f>IF(基本情報入力シート!AA93="","",基本情報入力シート!AA93)</f>
        <v/>
      </c>
      <c r="S72" s="604"/>
      <c r="T72" s="605"/>
      <c r="U72" s="606" t="str">
        <f>IF(P72="","",VLOOKUP(P72,【参考】数式用!$A$5:$K$39,MATCH(T72,【参考】数式用!$C$4:$H$4,0)+2,0))</f>
        <v/>
      </c>
      <c r="V72" s="156" t="s">
        <v>227</v>
      </c>
      <c r="W72" s="607"/>
      <c r="X72" s="153" t="s">
        <v>228</v>
      </c>
      <c r="Y72" s="607"/>
      <c r="Z72" s="364" t="s">
        <v>229</v>
      </c>
      <c r="AA72" s="608"/>
      <c r="AB72" s="153" t="s">
        <v>228</v>
      </c>
      <c r="AC72" s="608"/>
      <c r="AD72" s="153" t="s">
        <v>230</v>
      </c>
      <c r="AE72" s="609" t="s">
        <v>231</v>
      </c>
      <c r="AF72" s="610" t="str">
        <f t="shared" si="3"/>
        <v/>
      </c>
      <c r="AG72" s="613" t="s">
        <v>232</v>
      </c>
      <c r="AH72" s="612" t="str">
        <f t="shared" si="1"/>
        <v/>
      </c>
    </row>
    <row r="73" spans="1:34" ht="36.75" customHeight="1">
      <c r="A73" s="595">
        <f t="shared" si="4"/>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03" t="str">
        <f>IF(基本情報入力シート!AA94="","",基本情報入力シート!AA94)</f>
        <v/>
      </c>
      <c r="S73" s="604"/>
      <c r="T73" s="605"/>
      <c r="U73" s="606" t="str">
        <f>IF(P73="","",VLOOKUP(P73,【参考】数式用!$A$5:$K$39,MATCH(T73,【参考】数式用!$C$4:$H$4,0)+2,0))</f>
        <v/>
      </c>
      <c r="V73" s="156" t="s">
        <v>227</v>
      </c>
      <c r="W73" s="607"/>
      <c r="X73" s="153" t="s">
        <v>228</v>
      </c>
      <c r="Y73" s="607"/>
      <c r="Z73" s="364" t="s">
        <v>229</v>
      </c>
      <c r="AA73" s="608"/>
      <c r="AB73" s="153" t="s">
        <v>228</v>
      </c>
      <c r="AC73" s="608"/>
      <c r="AD73" s="153" t="s">
        <v>230</v>
      </c>
      <c r="AE73" s="609" t="s">
        <v>231</v>
      </c>
      <c r="AF73" s="610" t="str">
        <f t="shared" si="3"/>
        <v/>
      </c>
      <c r="AG73" s="613" t="s">
        <v>232</v>
      </c>
      <c r="AH73" s="612" t="str">
        <f t="shared" si="1"/>
        <v/>
      </c>
    </row>
    <row r="74" spans="1:34" ht="36.75" customHeight="1">
      <c r="A74" s="595">
        <f t="shared" si="4"/>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03" t="str">
        <f>IF(基本情報入力シート!AA95="","",基本情報入力シート!AA95)</f>
        <v/>
      </c>
      <c r="S74" s="604"/>
      <c r="T74" s="605"/>
      <c r="U74" s="606" t="str">
        <f>IF(P74="","",VLOOKUP(P74,【参考】数式用!$A$5:$K$39,MATCH(T74,【参考】数式用!$C$4:$H$4,0)+2,0))</f>
        <v/>
      </c>
      <c r="V74" s="156" t="s">
        <v>227</v>
      </c>
      <c r="W74" s="607"/>
      <c r="X74" s="153" t="s">
        <v>228</v>
      </c>
      <c r="Y74" s="607"/>
      <c r="Z74" s="364" t="s">
        <v>229</v>
      </c>
      <c r="AA74" s="608"/>
      <c r="AB74" s="153" t="s">
        <v>228</v>
      </c>
      <c r="AC74" s="608"/>
      <c r="AD74" s="153" t="s">
        <v>230</v>
      </c>
      <c r="AE74" s="609" t="s">
        <v>231</v>
      </c>
      <c r="AF74" s="610" t="str">
        <f t="shared" si="3"/>
        <v/>
      </c>
      <c r="AG74" s="613" t="s">
        <v>232</v>
      </c>
      <c r="AH74" s="612" t="str">
        <f t="shared" si="1"/>
        <v/>
      </c>
    </row>
    <row r="75" spans="1:34" ht="36.75" customHeight="1">
      <c r="A75" s="595">
        <f t="shared" si="4"/>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03" t="str">
        <f>IF(基本情報入力シート!AA96="","",基本情報入力シート!AA96)</f>
        <v/>
      </c>
      <c r="S75" s="604"/>
      <c r="T75" s="605"/>
      <c r="U75" s="606" t="str">
        <f>IF(P75="","",VLOOKUP(P75,【参考】数式用!$A$5:$K$39,MATCH(T75,【参考】数式用!$C$4:$H$4,0)+2,0))</f>
        <v/>
      </c>
      <c r="V75" s="156" t="s">
        <v>227</v>
      </c>
      <c r="W75" s="607"/>
      <c r="X75" s="153" t="s">
        <v>228</v>
      </c>
      <c r="Y75" s="607"/>
      <c r="Z75" s="364" t="s">
        <v>229</v>
      </c>
      <c r="AA75" s="608"/>
      <c r="AB75" s="153" t="s">
        <v>228</v>
      </c>
      <c r="AC75" s="608"/>
      <c r="AD75" s="153" t="s">
        <v>230</v>
      </c>
      <c r="AE75" s="609" t="s">
        <v>231</v>
      </c>
      <c r="AF75" s="610" t="str">
        <f t="shared" si="3"/>
        <v/>
      </c>
      <c r="AG75" s="613" t="s">
        <v>232</v>
      </c>
      <c r="AH75" s="612" t="str">
        <f t="shared" si="1"/>
        <v/>
      </c>
    </row>
    <row r="76" spans="1:34" ht="36.75" customHeight="1">
      <c r="A76" s="595">
        <f t="shared" si="4"/>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03" t="str">
        <f>IF(基本情報入力シート!AA97="","",基本情報入力シート!AA97)</f>
        <v/>
      </c>
      <c r="S76" s="604"/>
      <c r="T76" s="605"/>
      <c r="U76" s="606" t="str">
        <f>IF(P76="","",VLOOKUP(P76,【参考】数式用!$A$5:$K$39,MATCH(T76,【参考】数式用!$C$4:$H$4,0)+2,0))</f>
        <v/>
      </c>
      <c r="V76" s="156" t="s">
        <v>227</v>
      </c>
      <c r="W76" s="607"/>
      <c r="X76" s="153" t="s">
        <v>228</v>
      </c>
      <c r="Y76" s="607"/>
      <c r="Z76" s="364" t="s">
        <v>229</v>
      </c>
      <c r="AA76" s="608"/>
      <c r="AB76" s="153" t="s">
        <v>228</v>
      </c>
      <c r="AC76" s="608"/>
      <c r="AD76" s="153" t="s">
        <v>230</v>
      </c>
      <c r="AE76" s="609" t="s">
        <v>231</v>
      </c>
      <c r="AF76" s="610" t="str">
        <f t="shared" si="3"/>
        <v/>
      </c>
      <c r="AG76" s="613" t="s">
        <v>232</v>
      </c>
      <c r="AH76" s="612" t="str">
        <f t="shared" si="1"/>
        <v/>
      </c>
    </row>
    <row r="77" spans="1:34" ht="36.75" customHeight="1">
      <c r="A77" s="595">
        <f t="shared" si="4"/>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03" t="str">
        <f>IF(基本情報入力シート!AA98="","",基本情報入力シート!AA98)</f>
        <v/>
      </c>
      <c r="S77" s="604"/>
      <c r="T77" s="605"/>
      <c r="U77" s="606" t="str">
        <f>IF(P77="","",VLOOKUP(P77,【参考】数式用!$A$5:$K$39,MATCH(T77,【参考】数式用!$C$4:$H$4,0)+2,0))</f>
        <v/>
      </c>
      <c r="V77" s="156" t="s">
        <v>227</v>
      </c>
      <c r="W77" s="607"/>
      <c r="X77" s="153" t="s">
        <v>228</v>
      </c>
      <c r="Y77" s="607"/>
      <c r="Z77" s="364" t="s">
        <v>229</v>
      </c>
      <c r="AA77" s="608"/>
      <c r="AB77" s="153" t="s">
        <v>228</v>
      </c>
      <c r="AC77" s="608"/>
      <c r="AD77" s="153" t="s">
        <v>230</v>
      </c>
      <c r="AE77" s="609" t="s">
        <v>231</v>
      </c>
      <c r="AF77" s="610" t="str">
        <f t="shared" si="3"/>
        <v/>
      </c>
      <c r="AG77" s="613" t="s">
        <v>232</v>
      </c>
      <c r="AH77" s="612" t="str">
        <f t="shared" ref="AH77:AH111" si="5">IFERROR(ROUNDDOWN(ROUND(Q77*R77,0)*U77,0)*AF77,"")</f>
        <v/>
      </c>
    </row>
    <row r="78" spans="1:34" ht="36.75" customHeight="1">
      <c r="A78" s="595">
        <f t="shared" si="4"/>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03" t="str">
        <f>IF(基本情報入力シート!AA99="","",基本情報入力シート!AA99)</f>
        <v/>
      </c>
      <c r="S78" s="604"/>
      <c r="T78" s="605"/>
      <c r="U78" s="606" t="str">
        <f>IF(P78="","",VLOOKUP(P78,【参考】数式用!$A$5:$K$39,MATCH(T78,【参考】数式用!$C$4:$H$4,0)+2,0))</f>
        <v/>
      </c>
      <c r="V78" s="156" t="s">
        <v>227</v>
      </c>
      <c r="W78" s="607"/>
      <c r="X78" s="153" t="s">
        <v>228</v>
      </c>
      <c r="Y78" s="607"/>
      <c r="Z78" s="364" t="s">
        <v>229</v>
      </c>
      <c r="AA78" s="608"/>
      <c r="AB78" s="153" t="s">
        <v>228</v>
      </c>
      <c r="AC78" s="608"/>
      <c r="AD78" s="153" t="s">
        <v>230</v>
      </c>
      <c r="AE78" s="609" t="s">
        <v>231</v>
      </c>
      <c r="AF78" s="610" t="str">
        <f t="shared" si="3"/>
        <v/>
      </c>
      <c r="AG78" s="613" t="s">
        <v>232</v>
      </c>
      <c r="AH78" s="612" t="str">
        <f t="shared" si="5"/>
        <v/>
      </c>
    </row>
    <row r="79" spans="1:34" ht="36.75" customHeight="1">
      <c r="A79" s="595">
        <f t="shared" si="4"/>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03" t="str">
        <f>IF(基本情報入力シート!AA100="","",基本情報入力シート!AA100)</f>
        <v/>
      </c>
      <c r="S79" s="604"/>
      <c r="T79" s="605"/>
      <c r="U79" s="606" t="str">
        <f>IF(P79="","",VLOOKUP(P79,【参考】数式用!$A$5:$K$39,MATCH(T79,【参考】数式用!$C$4:$H$4,0)+2,0))</f>
        <v/>
      </c>
      <c r="V79" s="156" t="s">
        <v>227</v>
      </c>
      <c r="W79" s="607"/>
      <c r="X79" s="153" t="s">
        <v>228</v>
      </c>
      <c r="Y79" s="607"/>
      <c r="Z79" s="364" t="s">
        <v>229</v>
      </c>
      <c r="AA79" s="608"/>
      <c r="AB79" s="153" t="s">
        <v>228</v>
      </c>
      <c r="AC79" s="608"/>
      <c r="AD79" s="153" t="s">
        <v>230</v>
      </c>
      <c r="AE79" s="609" t="s">
        <v>231</v>
      </c>
      <c r="AF79" s="610" t="str">
        <f t="shared" si="3"/>
        <v/>
      </c>
      <c r="AG79" s="613" t="s">
        <v>232</v>
      </c>
      <c r="AH79" s="612" t="str">
        <f t="shared" si="5"/>
        <v/>
      </c>
    </row>
    <row r="80" spans="1:34" ht="36.75" customHeight="1">
      <c r="A80" s="595">
        <f t="shared" si="4"/>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03" t="str">
        <f>IF(基本情報入力シート!AA101="","",基本情報入力シート!AA101)</f>
        <v/>
      </c>
      <c r="S80" s="604"/>
      <c r="T80" s="605"/>
      <c r="U80" s="606" t="str">
        <f>IF(P80="","",VLOOKUP(P80,【参考】数式用!$A$5:$K$39,MATCH(T80,【参考】数式用!$C$4:$H$4,0)+2,0))</f>
        <v/>
      </c>
      <c r="V80" s="156" t="s">
        <v>227</v>
      </c>
      <c r="W80" s="607"/>
      <c r="X80" s="153" t="s">
        <v>228</v>
      </c>
      <c r="Y80" s="607"/>
      <c r="Z80" s="364" t="s">
        <v>229</v>
      </c>
      <c r="AA80" s="608"/>
      <c r="AB80" s="153" t="s">
        <v>228</v>
      </c>
      <c r="AC80" s="608"/>
      <c r="AD80" s="153" t="s">
        <v>230</v>
      </c>
      <c r="AE80" s="609" t="s">
        <v>231</v>
      </c>
      <c r="AF80" s="610" t="str">
        <f t="shared" si="3"/>
        <v/>
      </c>
      <c r="AG80" s="613" t="s">
        <v>232</v>
      </c>
      <c r="AH80" s="612" t="str">
        <f t="shared" si="5"/>
        <v/>
      </c>
    </row>
    <row r="81" spans="1:34" ht="36.75" customHeight="1">
      <c r="A81" s="595">
        <f t="shared" si="4"/>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03" t="str">
        <f>IF(基本情報入力シート!AA102="","",基本情報入力シート!AA102)</f>
        <v/>
      </c>
      <c r="S81" s="604"/>
      <c r="T81" s="605"/>
      <c r="U81" s="606" t="str">
        <f>IF(P81="","",VLOOKUP(P81,【参考】数式用!$A$5:$K$39,MATCH(T81,【参考】数式用!$C$4:$H$4,0)+2,0))</f>
        <v/>
      </c>
      <c r="V81" s="156" t="s">
        <v>227</v>
      </c>
      <c r="W81" s="607"/>
      <c r="X81" s="153" t="s">
        <v>228</v>
      </c>
      <c r="Y81" s="607"/>
      <c r="Z81" s="364" t="s">
        <v>229</v>
      </c>
      <c r="AA81" s="608"/>
      <c r="AB81" s="153" t="s">
        <v>228</v>
      </c>
      <c r="AC81" s="608"/>
      <c r="AD81" s="153" t="s">
        <v>230</v>
      </c>
      <c r="AE81" s="609" t="s">
        <v>231</v>
      </c>
      <c r="AF81" s="610" t="str">
        <f t="shared" ref="AF81:AF111" si="6">IF(W81&gt;=1,(AA81*12+AC81)-(W81*12+Y81)+1,"")</f>
        <v/>
      </c>
      <c r="AG81" s="613" t="s">
        <v>232</v>
      </c>
      <c r="AH81" s="612" t="str">
        <f t="shared" si="5"/>
        <v/>
      </c>
    </row>
    <row r="82" spans="1:34" ht="36.75" customHeight="1">
      <c r="A82" s="595">
        <f t="shared" si="4"/>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03" t="str">
        <f>IF(基本情報入力シート!AA103="","",基本情報入力シート!AA103)</f>
        <v/>
      </c>
      <c r="S82" s="604"/>
      <c r="T82" s="605"/>
      <c r="U82" s="606" t="str">
        <f>IF(P82="","",VLOOKUP(P82,【参考】数式用!$A$5:$K$39,MATCH(T82,【参考】数式用!$C$4:$H$4,0)+2,0))</f>
        <v/>
      </c>
      <c r="V82" s="156" t="s">
        <v>227</v>
      </c>
      <c r="W82" s="607"/>
      <c r="X82" s="153" t="s">
        <v>228</v>
      </c>
      <c r="Y82" s="607"/>
      <c r="Z82" s="364" t="s">
        <v>229</v>
      </c>
      <c r="AA82" s="608"/>
      <c r="AB82" s="153" t="s">
        <v>228</v>
      </c>
      <c r="AC82" s="608"/>
      <c r="AD82" s="153" t="s">
        <v>230</v>
      </c>
      <c r="AE82" s="609" t="s">
        <v>231</v>
      </c>
      <c r="AF82" s="610" t="str">
        <f t="shared" si="6"/>
        <v/>
      </c>
      <c r="AG82" s="613" t="s">
        <v>232</v>
      </c>
      <c r="AH82" s="612" t="str">
        <f t="shared" si="5"/>
        <v/>
      </c>
    </row>
    <row r="83" spans="1:34" ht="36.75" customHeight="1">
      <c r="A83" s="595">
        <f t="shared" si="4"/>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03" t="str">
        <f>IF(基本情報入力シート!AA104="","",基本情報入力シート!AA104)</f>
        <v/>
      </c>
      <c r="S83" s="604"/>
      <c r="T83" s="605"/>
      <c r="U83" s="606" t="str">
        <f>IF(P83="","",VLOOKUP(P83,【参考】数式用!$A$5:$K$39,MATCH(T83,【参考】数式用!$C$4:$H$4,0)+2,0))</f>
        <v/>
      </c>
      <c r="V83" s="156" t="s">
        <v>227</v>
      </c>
      <c r="W83" s="607"/>
      <c r="X83" s="153" t="s">
        <v>228</v>
      </c>
      <c r="Y83" s="607"/>
      <c r="Z83" s="364" t="s">
        <v>229</v>
      </c>
      <c r="AA83" s="608"/>
      <c r="AB83" s="153" t="s">
        <v>228</v>
      </c>
      <c r="AC83" s="608"/>
      <c r="AD83" s="153" t="s">
        <v>230</v>
      </c>
      <c r="AE83" s="609" t="s">
        <v>231</v>
      </c>
      <c r="AF83" s="610" t="str">
        <f t="shared" si="6"/>
        <v/>
      </c>
      <c r="AG83" s="613" t="s">
        <v>232</v>
      </c>
      <c r="AH83" s="612" t="str">
        <f t="shared" si="5"/>
        <v/>
      </c>
    </row>
    <row r="84" spans="1:34" ht="36.75" customHeight="1">
      <c r="A84" s="595">
        <f t="shared" si="4"/>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03" t="str">
        <f>IF(基本情報入力シート!AA105="","",基本情報入力シート!AA105)</f>
        <v/>
      </c>
      <c r="S84" s="604"/>
      <c r="T84" s="605"/>
      <c r="U84" s="606" t="str">
        <f>IF(P84="","",VLOOKUP(P84,【参考】数式用!$A$5:$K$39,MATCH(T84,【参考】数式用!$C$4:$H$4,0)+2,0))</f>
        <v/>
      </c>
      <c r="V84" s="156" t="s">
        <v>227</v>
      </c>
      <c r="W84" s="607"/>
      <c r="X84" s="153" t="s">
        <v>228</v>
      </c>
      <c r="Y84" s="607"/>
      <c r="Z84" s="364" t="s">
        <v>229</v>
      </c>
      <c r="AA84" s="608"/>
      <c r="AB84" s="153" t="s">
        <v>228</v>
      </c>
      <c r="AC84" s="608"/>
      <c r="AD84" s="153" t="s">
        <v>230</v>
      </c>
      <c r="AE84" s="609" t="s">
        <v>231</v>
      </c>
      <c r="AF84" s="610" t="str">
        <f t="shared" si="6"/>
        <v/>
      </c>
      <c r="AG84" s="613" t="s">
        <v>232</v>
      </c>
      <c r="AH84" s="612" t="str">
        <f t="shared" si="5"/>
        <v/>
      </c>
    </row>
    <row r="85" spans="1:34" ht="36.75" customHeight="1">
      <c r="A85" s="595">
        <f t="shared" si="4"/>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03" t="str">
        <f>IF(基本情報入力シート!AA106="","",基本情報入力シート!AA106)</f>
        <v/>
      </c>
      <c r="S85" s="604"/>
      <c r="T85" s="605"/>
      <c r="U85" s="606" t="str">
        <f>IF(P85="","",VLOOKUP(P85,【参考】数式用!$A$5:$K$39,MATCH(T85,【参考】数式用!$C$4:$H$4,0)+2,0))</f>
        <v/>
      </c>
      <c r="V85" s="156" t="s">
        <v>227</v>
      </c>
      <c r="W85" s="607"/>
      <c r="X85" s="153" t="s">
        <v>228</v>
      </c>
      <c r="Y85" s="607"/>
      <c r="Z85" s="364" t="s">
        <v>229</v>
      </c>
      <c r="AA85" s="608"/>
      <c r="AB85" s="153" t="s">
        <v>228</v>
      </c>
      <c r="AC85" s="608"/>
      <c r="AD85" s="153" t="s">
        <v>230</v>
      </c>
      <c r="AE85" s="609" t="s">
        <v>231</v>
      </c>
      <c r="AF85" s="610" t="str">
        <f t="shared" si="6"/>
        <v/>
      </c>
      <c r="AG85" s="613" t="s">
        <v>232</v>
      </c>
      <c r="AH85" s="612" t="str">
        <f t="shared" si="5"/>
        <v/>
      </c>
    </row>
    <row r="86" spans="1:34" ht="36.75" customHeight="1">
      <c r="A86" s="595">
        <f t="shared" si="4"/>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03" t="str">
        <f>IF(基本情報入力シート!AA107="","",基本情報入力シート!AA107)</f>
        <v/>
      </c>
      <c r="S86" s="604"/>
      <c r="T86" s="605"/>
      <c r="U86" s="606" t="str">
        <f>IF(P86="","",VLOOKUP(P86,【参考】数式用!$A$5:$K$39,MATCH(T86,【参考】数式用!$C$4:$H$4,0)+2,0))</f>
        <v/>
      </c>
      <c r="V86" s="156" t="s">
        <v>227</v>
      </c>
      <c r="W86" s="607"/>
      <c r="X86" s="153" t="s">
        <v>228</v>
      </c>
      <c r="Y86" s="607"/>
      <c r="Z86" s="364" t="s">
        <v>229</v>
      </c>
      <c r="AA86" s="608"/>
      <c r="AB86" s="153" t="s">
        <v>228</v>
      </c>
      <c r="AC86" s="608"/>
      <c r="AD86" s="153" t="s">
        <v>230</v>
      </c>
      <c r="AE86" s="609" t="s">
        <v>231</v>
      </c>
      <c r="AF86" s="610" t="str">
        <f t="shared" si="6"/>
        <v/>
      </c>
      <c r="AG86" s="613" t="s">
        <v>232</v>
      </c>
      <c r="AH86" s="612" t="str">
        <f t="shared" si="5"/>
        <v/>
      </c>
    </row>
    <row r="87" spans="1:34" ht="36.75" customHeight="1">
      <c r="A87" s="595">
        <f t="shared" si="4"/>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03" t="str">
        <f>IF(基本情報入力シート!AA108="","",基本情報入力シート!AA108)</f>
        <v/>
      </c>
      <c r="S87" s="604"/>
      <c r="T87" s="605"/>
      <c r="U87" s="606" t="str">
        <f>IF(P87="","",VLOOKUP(P87,【参考】数式用!$A$5:$K$39,MATCH(T87,【参考】数式用!$C$4:$H$4,0)+2,0))</f>
        <v/>
      </c>
      <c r="V87" s="156" t="s">
        <v>227</v>
      </c>
      <c r="W87" s="607"/>
      <c r="X87" s="153" t="s">
        <v>228</v>
      </c>
      <c r="Y87" s="607"/>
      <c r="Z87" s="364" t="s">
        <v>229</v>
      </c>
      <c r="AA87" s="608"/>
      <c r="AB87" s="153" t="s">
        <v>228</v>
      </c>
      <c r="AC87" s="608"/>
      <c r="AD87" s="153" t="s">
        <v>230</v>
      </c>
      <c r="AE87" s="609" t="s">
        <v>231</v>
      </c>
      <c r="AF87" s="610" t="str">
        <f t="shared" si="6"/>
        <v/>
      </c>
      <c r="AG87" s="613" t="s">
        <v>232</v>
      </c>
      <c r="AH87" s="612" t="str">
        <f t="shared" si="5"/>
        <v/>
      </c>
    </row>
    <row r="88" spans="1:34" ht="36.75" customHeight="1">
      <c r="A88" s="595">
        <f t="shared" si="4"/>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03" t="str">
        <f>IF(基本情報入力シート!AA109="","",基本情報入力シート!AA109)</f>
        <v/>
      </c>
      <c r="S88" s="604"/>
      <c r="T88" s="605"/>
      <c r="U88" s="606" t="str">
        <f>IF(P88="","",VLOOKUP(P88,【参考】数式用!$A$5:$K$39,MATCH(T88,【参考】数式用!$C$4:$H$4,0)+2,0))</f>
        <v/>
      </c>
      <c r="V88" s="156" t="s">
        <v>227</v>
      </c>
      <c r="W88" s="607"/>
      <c r="X88" s="153" t="s">
        <v>228</v>
      </c>
      <c r="Y88" s="607"/>
      <c r="Z88" s="364" t="s">
        <v>229</v>
      </c>
      <c r="AA88" s="608"/>
      <c r="AB88" s="153" t="s">
        <v>228</v>
      </c>
      <c r="AC88" s="608"/>
      <c r="AD88" s="153" t="s">
        <v>230</v>
      </c>
      <c r="AE88" s="609" t="s">
        <v>231</v>
      </c>
      <c r="AF88" s="610" t="str">
        <f t="shared" si="6"/>
        <v/>
      </c>
      <c r="AG88" s="613" t="s">
        <v>232</v>
      </c>
      <c r="AH88" s="612" t="str">
        <f t="shared" si="5"/>
        <v/>
      </c>
    </row>
    <row r="89" spans="1:34" ht="36.75" customHeight="1">
      <c r="A89" s="595">
        <f t="shared" si="4"/>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03" t="str">
        <f>IF(基本情報入力シート!AA110="","",基本情報入力シート!AA110)</f>
        <v/>
      </c>
      <c r="S89" s="604"/>
      <c r="T89" s="605"/>
      <c r="U89" s="606" t="str">
        <f>IF(P89="","",VLOOKUP(P89,【参考】数式用!$A$5:$K$39,MATCH(T89,【参考】数式用!$C$4:$H$4,0)+2,0))</f>
        <v/>
      </c>
      <c r="V89" s="156" t="s">
        <v>227</v>
      </c>
      <c r="W89" s="607"/>
      <c r="X89" s="153" t="s">
        <v>228</v>
      </c>
      <c r="Y89" s="607"/>
      <c r="Z89" s="364" t="s">
        <v>229</v>
      </c>
      <c r="AA89" s="608"/>
      <c r="AB89" s="153" t="s">
        <v>228</v>
      </c>
      <c r="AC89" s="608"/>
      <c r="AD89" s="153" t="s">
        <v>230</v>
      </c>
      <c r="AE89" s="609" t="s">
        <v>231</v>
      </c>
      <c r="AF89" s="610" t="str">
        <f t="shared" si="6"/>
        <v/>
      </c>
      <c r="AG89" s="613" t="s">
        <v>232</v>
      </c>
      <c r="AH89" s="612" t="str">
        <f t="shared" si="5"/>
        <v/>
      </c>
    </row>
    <row r="90" spans="1:34" ht="36.75" customHeight="1">
      <c r="A90" s="595">
        <f t="shared" si="4"/>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03" t="str">
        <f>IF(基本情報入力シート!AA111="","",基本情報入力シート!AA111)</f>
        <v/>
      </c>
      <c r="S90" s="604"/>
      <c r="T90" s="605"/>
      <c r="U90" s="606" t="str">
        <f>IF(P90="","",VLOOKUP(P90,【参考】数式用!$A$5:$K$39,MATCH(T90,【参考】数式用!$C$4:$H$4,0)+2,0))</f>
        <v/>
      </c>
      <c r="V90" s="156" t="s">
        <v>227</v>
      </c>
      <c r="W90" s="607"/>
      <c r="X90" s="153" t="s">
        <v>228</v>
      </c>
      <c r="Y90" s="607"/>
      <c r="Z90" s="364" t="s">
        <v>229</v>
      </c>
      <c r="AA90" s="608"/>
      <c r="AB90" s="153" t="s">
        <v>228</v>
      </c>
      <c r="AC90" s="608"/>
      <c r="AD90" s="153" t="s">
        <v>230</v>
      </c>
      <c r="AE90" s="609" t="s">
        <v>231</v>
      </c>
      <c r="AF90" s="610" t="str">
        <f t="shared" si="6"/>
        <v/>
      </c>
      <c r="AG90" s="613" t="s">
        <v>232</v>
      </c>
      <c r="AH90" s="612" t="str">
        <f t="shared" si="5"/>
        <v/>
      </c>
    </row>
    <row r="91" spans="1:34" ht="36.75" customHeight="1">
      <c r="A91" s="595">
        <f t="shared" ref="A91:A111" si="7">A90+1</f>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03" t="str">
        <f>IF(基本情報入力シート!AA112="","",基本情報入力シート!AA112)</f>
        <v/>
      </c>
      <c r="S91" s="604"/>
      <c r="T91" s="605"/>
      <c r="U91" s="606" t="str">
        <f>IF(P91="","",VLOOKUP(P91,【参考】数式用!$A$5:$K$39,MATCH(T91,【参考】数式用!$C$4:$H$4,0)+2,0))</f>
        <v/>
      </c>
      <c r="V91" s="156" t="s">
        <v>227</v>
      </c>
      <c r="W91" s="607"/>
      <c r="X91" s="153" t="s">
        <v>228</v>
      </c>
      <c r="Y91" s="607"/>
      <c r="Z91" s="364" t="s">
        <v>229</v>
      </c>
      <c r="AA91" s="608"/>
      <c r="AB91" s="153" t="s">
        <v>228</v>
      </c>
      <c r="AC91" s="608"/>
      <c r="AD91" s="153" t="s">
        <v>230</v>
      </c>
      <c r="AE91" s="609" t="s">
        <v>231</v>
      </c>
      <c r="AF91" s="610" t="str">
        <f t="shared" si="6"/>
        <v/>
      </c>
      <c r="AG91" s="613" t="s">
        <v>232</v>
      </c>
      <c r="AH91" s="612" t="str">
        <f t="shared" si="5"/>
        <v/>
      </c>
    </row>
    <row r="92" spans="1:34" ht="36.75" customHeight="1">
      <c r="A92" s="595">
        <f t="shared" si="7"/>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03" t="str">
        <f>IF(基本情報入力シート!AA113="","",基本情報入力シート!AA113)</f>
        <v/>
      </c>
      <c r="S92" s="604"/>
      <c r="T92" s="605"/>
      <c r="U92" s="606" t="str">
        <f>IF(P92="","",VLOOKUP(P92,【参考】数式用!$A$5:$K$39,MATCH(T92,【参考】数式用!$C$4:$H$4,0)+2,0))</f>
        <v/>
      </c>
      <c r="V92" s="156" t="s">
        <v>227</v>
      </c>
      <c r="W92" s="607"/>
      <c r="X92" s="153" t="s">
        <v>228</v>
      </c>
      <c r="Y92" s="607"/>
      <c r="Z92" s="364" t="s">
        <v>229</v>
      </c>
      <c r="AA92" s="608"/>
      <c r="AB92" s="153" t="s">
        <v>228</v>
      </c>
      <c r="AC92" s="608"/>
      <c r="AD92" s="153" t="s">
        <v>230</v>
      </c>
      <c r="AE92" s="609" t="s">
        <v>231</v>
      </c>
      <c r="AF92" s="610" t="str">
        <f t="shared" si="6"/>
        <v/>
      </c>
      <c r="AG92" s="613" t="s">
        <v>232</v>
      </c>
      <c r="AH92" s="612" t="str">
        <f t="shared" si="5"/>
        <v/>
      </c>
    </row>
    <row r="93" spans="1:34" ht="36.75" customHeight="1">
      <c r="A93" s="595">
        <f t="shared" si="7"/>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03" t="str">
        <f>IF(基本情報入力シート!AA114="","",基本情報入力シート!AA114)</f>
        <v/>
      </c>
      <c r="S93" s="604"/>
      <c r="T93" s="605"/>
      <c r="U93" s="606" t="str">
        <f>IF(P93="","",VLOOKUP(P93,【参考】数式用!$A$5:$K$39,MATCH(T93,【参考】数式用!$C$4:$H$4,0)+2,0))</f>
        <v/>
      </c>
      <c r="V93" s="156" t="s">
        <v>227</v>
      </c>
      <c r="W93" s="607"/>
      <c r="X93" s="153" t="s">
        <v>228</v>
      </c>
      <c r="Y93" s="607"/>
      <c r="Z93" s="364" t="s">
        <v>229</v>
      </c>
      <c r="AA93" s="608"/>
      <c r="AB93" s="153" t="s">
        <v>228</v>
      </c>
      <c r="AC93" s="608"/>
      <c r="AD93" s="153" t="s">
        <v>230</v>
      </c>
      <c r="AE93" s="609" t="s">
        <v>231</v>
      </c>
      <c r="AF93" s="610" t="str">
        <f t="shared" si="6"/>
        <v/>
      </c>
      <c r="AG93" s="613" t="s">
        <v>232</v>
      </c>
      <c r="AH93" s="612" t="str">
        <f t="shared" si="5"/>
        <v/>
      </c>
    </row>
    <row r="94" spans="1:34" ht="36.75" customHeight="1">
      <c r="A94" s="595">
        <f t="shared" si="7"/>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03" t="str">
        <f>IF(基本情報入力シート!AA115="","",基本情報入力シート!AA115)</f>
        <v/>
      </c>
      <c r="S94" s="604"/>
      <c r="T94" s="605"/>
      <c r="U94" s="606" t="str">
        <f>IF(P94="","",VLOOKUP(P94,【参考】数式用!$A$5:$K$39,MATCH(T94,【参考】数式用!$C$4:$H$4,0)+2,0))</f>
        <v/>
      </c>
      <c r="V94" s="156" t="s">
        <v>227</v>
      </c>
      <c r="W94" s="607"/>
      <c r="X94" s="153" t="s">
        <v>228</v>
      </c>
      <c r="Y94" s="607"/>
      <c r="Z94" s="364" t="s">
        <v>229</v>
      </c>
      <c r="AA94" s="608"/>
      <c r="AB94" s="153" t="s">
        <v>228</v>
      </c>
      <c r="AC94" s="608"/>
      <c r="AD94" s="153" t="s">
        <v>230</v>
      </c>
      <c r="AE94" s="609" t="s">
        <v>231</v>
      </c>
      <c r="AF94" s="610" t="str">
        <f t="shared" si="6"/>
        <v/>
      </c>
      <c r="AG94" s="613" t="s">
        <v>232</v>
      </c>
      <c r="AH94" s="612" t="str">
        <f t="shared" si="5"/>
        <v/>
      </c>
    </row>
    <row r="95" spans="1:34" ht="36.75" customHeight="1">
      <c r="A95" s="595">
        <f t="shared" si="7"/>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03" t="str">
        <f>IF(基本情報入力シート!AA116="","",基本情報入力シート!AA116)</f>
        <v/>
      </c>
      <c r="S95" s="604"/>
      <c r="T95" s="605"/>
      <c r="U95" s="606" t="str">
        <f>IF(P95="","",VLOOKUP(P95,【参考】数式用!$A$5:$K$39,MATCH(T95,【参考】数式用!$C$4:$H$4,0)+2,0))</f>
        <v/>
      </c>
      <c r="V95" s="156" t="s">
        <v>227</v>
      </c>
      <c r="W95" s="607"/>
      <c r="X95" s="153" t="s">
        <v>228</v>
      </c>
      <c r="Y95" s="607"/>
      <c r="Z95" s="364" t="s">
        <v>229</v>
      </c>
      <c r="AA95" s="608"/>
      <c r="AB95" s="153" t="s">
        <v>228</v>
      </c>
      <c r="AC95" s="608"/>
      <c r="AD95" s="153" t="s">
        <v>230</v>
      </c>
      <c r="AE95" s="609" t="s">
        <v>231</v>
      </c>
      <c r="AF95" s="610" t="str">
        <f t="shared" si="6"/>
        <v/>
      </c>
      <c r="AG95" s="613" t="s">
        <v>232</v>
      </c>
      <c r="AH95" s="612" t="str">
        <f t="shared" si="5"/>
        <v/>
      </c>
    </row>
    <row r="96" spans="1:34" ht="36.75" customHeight="1">
      <c r="A96" s="595">
        <f t="shared" si="7"/>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03" t="str">
        <f>IF(基本情報入力シート!AA117="","",基本情報入力シート!AA117)</f>
        <v/>
      </c>
      <c r="S96" s="604"/>
      <c r="T96" s="605"/>
      <c r="U96" s="606" t="str">
        <f>IF(P96="","",VLOOKUP(P96,【参考】数式用!$A$5:$K$39,MATCH(T96,【参考】数式用!$C$4:$H$4,0)+2,0))</f>
        <v/>
      </c>
      <c r="V96" s="156" t="s">
        <v>227</v>
      </c>
      <c r="W96" s="607"/>
      <c r="X96" s="153" t="s">
        <v>228</v>
      </c>
      <c r="Y96" s="607"/>
      <c r="Z96" s="364" t="s">
        <v>229</v>
      </c>
      <c r="AA96" s="608"/>
      <c r="AB96" s="153" t="s">
        <v>228</v>
      </c>
      <c r="AC96" s="608"/>
      <c r="AD96" s="153" t="s">
        <v>230</v>
      </c>
      <c r="AE96" s="609" t="s">
        <v>231</v>
      </c>
      <c r="AF96" s="610" t="str">
        <f t="shared" si="6"/>
        <v/>
      </c>
      <c r="AG96" s="613" t="s">
        <v>232</v>
      </c>
      <c r="AH96" s="612" t="str">
        <f t="shared" si="5"/>
        <v/>
      </c>
    </row>
    <row r="97" spans="1:34" ht="36.75" customHeight="1">
      <c r="A97" s="595">
        <f t="shared" si="7"/>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03" t="str">
        <f>IF(基本情報入力シート!AA118="","",基本情報入力シート!AA118)</f>
        <v/>
      </c>
      <c r="S97" s="604"/>
      <c r="T97" s="605"/>
      <c r="U97" s="606" t="str">
        <f>IF(P97="","",VLOOKUP(P97,【参考】数式用!$A$5:$K$39,MATCH(T97,【参考】数式用!$C$4:$H$4,0)+2,0))</f>
        <v/>
      </c>
      <c r="V97" s="156" t="s">
        <v>227</v>
      </c>
      <c r="W97" s="607"/>
      <c r="X97" s="153" t="s">
        <v>228</v>
      </c>
      <c r="Y97" s="607"/>
      <c r="Z97" s="364" t="s">
        <v>229</v>
      </c>
      <c r="AA97" s="608"/>
      <c r="AB97" s="153" t="s">
        <v>228</v>
      </c>
      <c r="AC97" s="608"/>
      <c r="AD97" s="153" t="s">
        <v>230</v>
      </c>
      <c r="AE97" s="609" t="s">
        <v>231</v>
      </c>
      <c r="AF97" s="610" t="str">
        <f t="shared" si="6"/>
        <v/>
      </c>
      <c r="AG97" s="613" t="s">
        <v>232</v>
      </c>
      <c r="AH97" s="612" t="str">
        <f t="shared" si="5"/>
        <v/>
      </c>
    </row>
    <row r="98" spans="1:34" ht="36.75" customHeight="1">
      <c r="A98" s="595">
        <f t="shared" si="7"/>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03" t="str">
        <f>IF(基本情報入力シート!AA119="","",基本情報入力シート!AA119)</f>
        <v/>
      </c>
      <c r="S98" s="604"/>
      <c r="T98" s="605"/>
      <c r="U98" s="606" t="str">
        <f>IF(P98="","",VLOOKUP(P98,【参考】数式用!$A$5:$K$39,MATCH(T98,【参考】数式用!$C$4:$H$4,0)+2,0))</f>
        <v/>
      </c>
      <c r="V98" s="156" t="s">
        <v>227</v>
      </c>
      <c r="W98" s="607"/>
      <c r="X98" s="153" t="s">
        <v>228</v>
      </c>
      <c r="Y98" s="607"/>
      <c r="Z98" s="364" t="s">
        <v>229</v>
      </c>
      <c r="AA98" s="608"/>
      <c r="AB98" s="153" t="s">
        <v>228</v>
      </c>
      <c r="AC98" s="608"/>
      <c r="AD98" s="153" t="s">
        <v>230</v>
      </c>
      <c r="AE98" s="609" t="s">
        <v>231</v>
      </c>
      <c r="AF98" s="610" t="str">
        <f t="shared" si="6"/>
        <v/>
      </c>
      <c r="AG98" s="613" t="s">
        <v>232</v>
      </c>
      <c r="AH98" s="612" t="str">
        <f t="shared" si="5"/>
        <v/>
      </c>
    </row>
    <row r="99" spans="1:34" ht="36.75" customHeight="1">
      <c r="A99" s="595">
        <f t="shared" si="7"/>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03" t="str">
        <f>IF(基本情報入力シート!AA120="","",基本情報入力シート!AA120)</f>
        <v/>
      </c>
      <c r="S99" s="604"/>
      <c r="T99" s="605"/>
      <c r="U99" s="606" t="str">
        <f>IF(P99="","",VLOOKUP(P99,【参考】数式用!$A$5:$K$39,MATCH(T99,【参考】数式用!$C$4:$H$4,0)+2,0))</f>
        <v/>
      </c>
      <c r="V99" s="156" t="s">
        <v>227</v>
      </c>
      <c r="W99" s="607"/>
      <c r="X99" s="153" t="s">
        <v>228</v>
      </c>
      <c r="Y99" s="607"/>
      <c r="Z99" s="364" t="s">
        <v>229</v>
      </c>
      <c r="AA99" s="608"/>
      <c r="AB99" s="153" t="s">
        <v>228</v>
      </c>
      <c r="AC99" s="608"/>
      <c r="AD99" s="153" t="s">
        <v>230</v>
      </c>
      <c r="AE99" s="609" t="s">
        <v>231</v>
      </c>
      <c r="AF99" s="610" t="str">
        <f t="shared" si="6"/>
        <v/>
      </c>
      <c r="AG99" s="613" t="s">
        <v>232</v>
      </c>
      <c r="AH99" s="612" t="str">
        <f t="shared" si="5"/>
        <v/>
      </c>
    </row>
    <row r="100" spans="1:34" ht="36.75" customHeight="1">
      <c r="A100" s="595">
        <f t="shared" si="7"/>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03" t="str">
        <f>IF(基本情報入力シート!AA121="","",基本情報入力シート!AA121)</f>
        <v/>
      </c>
      <c r="S100" s="604"/>
      <c r="T100" s="605"/>
      <c r="U100" s="606" t="str">
        <f>IF(P100="","",VLOOKUP(P100,【参考】数式用!$A$5:$K$39,MATCH(T100,【参考】数式用!$C$4:$H$4,0)+2,0))</f>
        <v/>
      </c>
      <c r="V100" s="156" t="s">
        <v>227</v>
      </c>
      <c r="W100" s="607"/>
      <c r="X100" s="153" t="s">
        <v>228</v>
      </c>
      <c r="Y100" s="607"/>
      <c r="Z100" s="364" t="s">
        <v>229</v>
      </c>
      <c r="AA100" s="608"/>
      <c r="AB100" s="153" t="s">
        <v>228</v>
      </c>
      <c r="AC100" s="608"/>
      <c r="AD100" s="153" t="s">
        <v>230</v>
      </c>
      <c r="AE100" s="609" t="s">
        <v>231</v>
      </c>
      <c r="AF100" s="610" t="str">
        <f t="shared" si="6"/>
        <v/>
      </c>
      <c r="AG100" s="613" t="s">
        <v>232</v>
      </c>
      <c r="AH100" s="612" t="str">
        <f t="shared" si="5"/>
        <v/>
      </c>
    </row>
    <row r="101" spans="1:34" ht="36.75" customHeight="1">
      <c r="A101" s="595">
        <f t="shared" si="7"/>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03" t="str">
        <f>IF(基本情報入力シート!AA122="","",基本情報入力シート!AA122)</f>
        <v/>
      </c>
      <c r="S101" s="604"/>
      <c r="T101" s="605"/>
      <c r="U101" s="606" t="str">
        <f>IF(P101="","",VLOOKUP(P101,【参考】数式用!$A$5:$K$39,MATCH(T101,【参考】数式用!$C$4:$H$4,0)+2,0))</f>
        <v/>
      </c>
      <c r="V101" s="156" t="s">
        <v>227</v>
      </c>
      <c r="W101" s="607"/>
      <c r="X101" s="153" t="s">
        <v>228</v>
      </c>
      <c r="Y101" s="607"/>
      <c r="Z101" s="364" t="s">
        <v>229</v>
      </c>
      <c r="AA101" s="608"/>
      <c r="AB101" s="153" t="s">
        <v>228</v>
      </c>
      <c r="AC101" s="608"/>
      <c r="AD101" s="153" t="s">
        <v>230</v>
      </c>
      <c r="AE101" s="609" t="s">
        <v>231</v>
      </c>
      <c r="AF101" s="610" t="str">
        <f t="shared" si="6"/>
        <v/>
      </c>
      <c r="AG101" s="613" t="s">
        <v>232</v>
      </c>
      <c r="AH101" s="612" t="str">
        <f t="shared" si="5"/>
        <v/>
      </c>
    </row>
    <row r="102" spans="1:34" ht="36.75" customHeight="1">
      <c r="A102" s="595">
        <f t="shared" si="7"/>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03" t="str">
        <f>IF(基本情報入力シート!AA123="","",基本情報入力シート!AA123)</f>
        <v/>
      </c>
      <c r="S102" s="604"/>
      <c r="T102" s="605"/>
      <c r="U102" s="606" t="str">
        <f>IF(P102="","",VLOOKUP(P102,【参考】数式用!$A$5:$K$39,MATCH(T102,【参考】数式用!$C$4:$H$4,0)+2,0))</f>
        <v/>
      </c>
      <c r="V102" s="156" t="s">
        <v>227</v>
      </c>
      <c r="W102" s="607"/>
      <c r="X102" s="153" t="s">
        <v>228</v>
      </c>
      <c r="Y102" s="607"/>
      <c r="Z102" s="364" t="s">
        <v>229</v>
      </c>
      <c r="AA102" s="608"/>
      <c r="AB102" s="153" t="s">
        <v>228</v>
      </c>
      <c r="AC102" s="608"/>
      <c r="AD102" s="153" t="s">
        <v>230</v>
      </c>
      <c r="AE102" s="609" t="s">
        <v>231</v>
      </c>
      <c r="AF102" s="610" t="str">
        <f t="shared" si="6"/>
        <v/>
      </c>
      <c r="AG102" s="613" t="s">
        <v>232</v>
      </c>
      <c r="AH102" s="612" t="str">
        <f t="shared" si="5"/>
        <v/>
      </c>
    </row>
    <row r="103" spans="1:34" ht="36.75" customHeight="1">
      <c r="A103" s="595">
        <f t="shared" si="7"/>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03" t="str">
        <f>IF(基本情報入力シート!AA124="","",基本情報入力シート!AA124)</f>
        <v/>
      </c>
      <c r="S103" s="604"/>
      <c r="T103" s="605"/>
      <c r="U103" s="606" t="str">
        <f>IF(P103="","",VLOOKUP(P103,【参考】数式用!$A$5:$K$39,MATCH(T103,【参考】数式用!$C$4:$H$4,0)+2,0))</f>
        <v/>
      </c>
      <c r="V103" s="156" t="s">
        <v>227</v>
      </c>
      <c r="W103" s="607"/>
      <c r="X103" s="153" t="s">
        <v>228</v>
      </c>
      <c r="Y103" s="607"/>
      <c r="Z103" s="364" t="s">
        <v>229</v>
      </c>
      <c r="AA103" s="608"/>
      <c r="AB103" s="153" t="s">
        <v>228</v>
      </c>
      <c r="AC103" s="608"/>
      <c r="AD103" s="153" t="s">
        <v>230</v>
      </c>
      <c r="AE103" s="609" t="s">
        <v>231</v>
      </c>
      <c r="AF103" s="610" t="str">
        <f t="shared" si="6"/>
        <v/>
      </c>
      <c r="AG103" s="613" t="s">
        <v>232</v>
      </c>
      <c r="AH103" s="612" t="str">
        <f t="shared" si="5"/>
        <v/>
      </c>
    </row>
    <row r="104" spans="1:34" ht="36.75" customHeight="1">
      <c r="A104" s="595">
        <f t="shared" si="7"/>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03" t="str">
        <f>IF(基本情報入力シート!AA125="","",基本情報入力シート!AA125)</f>
        <v/>
      </c>
      <c r="S104" s="604"/>
      <c r="T104" s="605"/>
      <c r="U104" s="606" t="str">
        <f>IF(P104="","",VLOOKUP(P104,【参考】数式用!$A$5:$K$39,MATCH(T104,【参考】数式用!$C$4:$H$4,0)+2,0))</f>
        <v/>
      </c>
      <c r="V104" s="156" t="s">
        <v>227</v>
      </c>
      <c r="W104" s="607"/>
      <c r="X104" s="153" t="s">
        <v>228</v>
      </c>
      <c r="Y104" s="607"/>
      <c r="Z104" s="364" t="s">
        <v>229</v>
      </c>
      <c r="AA104" s="608"/>
      <c r="AB104" s="153" t="s">
        <v>228</v>
      </c>
      <c r="AC104" s="608"/>
      <c r="AD104" s="153" t="s">
        <v>230</v>
      </c>
      <c r="AE104" s="609" t="s">
        <v>231</v>
      </c>
      <c r="AF104" s="610" t="str">
        <f t="shared" si="6"/>
        <v/>
      </c>
      <c r="AG104" s="613" t="s">
        <v>232</v>
      </c>
      <c r="AH104" s="612" t="str">
        <f t="shared" si="5"/>
        <v/>
      </c>
    </row>
    <row r="105" spans="1:34" ht="36.75" customHeight="1">
      <c r="A105" s="595">
        <f t="shared" si="7"/>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03" t="str">
        <f>IF(基本情報入力シート!AA126="","",基本情報入力シート!AA126)</f>
        <v/>
      </c>
      <c r="S105" s="604"/>
      <c r="T105" s="605"/>
      <c r="U105" s="606" t="str">
        <f>IF(P105="","",VLOOKUP(P105,【参考】数式用!$A$5:$K$39,MATCH(T105,【参考】数式用!$C$4:$H$4,0)+2,0))</f>
        <v/>
      </c>
      <c r="V105" s="156" t="s">
        <v>227</v>
      </c>
      <c r="W105" s="607"/>
      <c r="X105" s="153" t="s">
        <v>228</v>
      </c>
      <c r="Y105" s="607"/>
      <c r="Z105" s="364" t="s">
        <v>229</v>
      </c>
      <c r="AA105" s="608"/>
      <c r="AB105" s="153" t="s">
        <v>228</v>
      </c>
      <c r="AC105" s="608"/>
      <c r="AD105" s="153" t="s">
        <v>230</v>
      </c>
      <c r="AE105" s="609" t="s">
        <v>231</v>
      </c>
      <c r="AF105" s="610" t="str">
        <f t="shared" si="6"/>
        <v/>
      </c>
      <c r="AG105" s="613" t="s">
        <v>232</v>
      </c>
      <c r="AH105" s="612" t="str">
        <f t="shared" si="5"/>
        <v/>
      </c>
    </row>
    <row r="106" spans="1:34" ht="36.75" customHeight="1">
      <c r="A106" s="595">
        <f t="shared" si="7"/>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03" t="str">
        <f>IF(基本情報入力シート!AA127="","",基本情報入力シート!AA127)</f>
        <v/>
      </c>
      <c r="S106" s="604"/>
      <c r="T106" s="605"/>
      <c r="U106" s="606" t="str">
        <f>IF(P106="","",VLOOKUP(P106,【参考】数式用!$A$5:$K$39,MATCH(T106,【参考】数式用!$C$4:$H$4,0)+2,0))</f>
        <v/>
      </c>
      <c r="V106" s="156" t="s">
        <v>227</v>
      </c>
      <c r="W106" s="607"/>
      <c r="X106" s="153" t="s">
        <v>228</v>
      </c>
      <c r="Y106" s="607"/>
      <c r="Z106" s="364" t="s">
        <v>229</v>
      </c>
      <c r="AA106" s="608"/>
      <c r="AB106" s="153" t="s">
        <v>228</v>
      </c>
      <c r="AC106" s="608"/>
      <c r="AD106" s="153" t="s">
        <v>230</v>
      </c>
      <c r="AE106" s="609" t="s">
        <v>231</v>
      </c>
      <c r="AF106" s="610" t="str">
        <f t="shared" si="6"/>
        <v/>
      </c>
      <c r="AG106" s="613" t="s">
        <v>232</v>
      </c>
      <c r="AH106" s="612" t="str">
        <f t="shared" si="5"/>
        <v/>
      </c>
    </row>
    <row r="107" spans="1:34" ht="36.75" customHeight="1">
      <c r="A107" s="595">
        <f t="shared" si="7"/>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03" t="str">
        <f>IF(基本情報入力シート!AA128="","",基本情報入力シート!AA128)</f>
        <v/>
      </c>
      <c r="S107" s="604"/>
      <c r="T107" s="605"/>
      <c r="U107" s="606" t="str">
        <f>IF(P107="","",VLOOKUP(P107,【参考】数式用!$A$5:$K$39,MATCH(T107,【参考】数式用!$C$4:$H$4,0)+2,0))</f>
        <v/>
      </c>
      <c r="V107" s="156" t="s">
        <v>227</v>
      </c>
      <c r="W107" s="607"/>
      <c r="X107" s="153" t="s">
        <v>228</v>
      </c>
      <c r="Y107" s="607"/>
      <c r="Z107" s="364" t="s">
        <v>229</v>
      </c>
      <c r="AA107" s="608"/>
      <c r="AB107" s="153" t="s">
        <v>228</v>
      </c>
      <c r="AC107" s="608"/>
      <c r="AD107" s="153" t="s">
        <v>230</v>
      </c>
      <c r="AE107" s="609" t="s">
        <v>231</v>
      </c>
      <c r="AF107" s="610" t="str">
        <f t="shared" si="6"/>
        <v/>
      </c>
      <c r="AG107" s="613" t="s">
        <v>232</v>
      </c>
      <c r="AH107" s="612" t="str">
        <f t="shared" si="5"/>
        <v/>
      </c>
    </row>
    <row r="108" spans="1:34" ht="36.75" customHeight="1">
      <c r="A108" s="595">
        <f t="shared" si="7"/>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03" t="str">
        <f>IF(基本情報入力シート!AA129="","",基本情報入力シート!AA129)</f>
        <v/>
      </c>
      <c r="S108" s="604"/>
      <c r="T108" s="605"/>
      <c r="U108" s="606" t="str">
        <f>IF(P108="","",VLOOKUP(P108,【参考】数式用!$A$5:$K$39,MATCH(T108,【参考】数式用!$C$4:$H$4,0)+2,0))</f>
        <v/>
      </c>
      <c r="V108" s="156" t="s">
        <v>227</v>
      </c>
      <c r="W108" s="607"/>
      <c r="X108" s="153" t="s">
        <v>228</v>
      </c>
      <c r="Y108" s="607"/>
      <c r="Z108" s="364" t="s">
        <v>229</v>
      </c>
      <c r="AA108" s="608"/>
      <c r="AB108" s="153" t="s">
        <v>228</v>
      </c>
      <c r="AC108" s="608"/>
      <c r="AD108" s="153" t="s">
        <v>230</v>
      </c>
      <c r="AE108" s="609" t="s">
        <v>231</v>
      </c>
      <c r="AF108" s="610" t="str">
        <f t="shared" si="6"/>
        <v/>
      </c>
      <c r="AG108" s="613" t="s">
        <v>232</v>
      </c>
      <c r="AH108" s="612" t="str">
        <f t="shared" si="5"/>
        <v/>
      </c>
    </row>
    <row r="109" spans="1:34" ht="36.75" customHeight="1">
      <c r="A109" s="595">
        <f t="shared" si="7"/>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03" t="str">
        <f>IF(基本情報入力シート!AA130="","",基本情報入力シート!AA130)</f>
        <v/>
      </c>
      <c r="S109" s="604"/>
      <c r="T109" s="605"/>
      <c r="U109" s="606" t="str">
        <f>IF(P109="","",VLOOKUP(P109,【参考】数式用!$A$5:$K$39,MATCH(T109,【参考】数式用!$C$4:$H$4,0)+2,0))</f>
        <v/>
      </c>
      <c r="V109" s="156" t="s">
        <v>227</v>
      </c>
      <c r="W109" s="607"/>
      <c r="X109" s="153" t="s">
        <v>228</v>
      </c>
      <c r="Y109" s="607"/>
      <c r="Z109" s="364" t="s">
        <v>229</v>
      </c>
      <c r="AA109" s="608"/>
      <c r="AB109" s="153" t="s">
        <v>228</v>
      </c>
      <c r="AC109" s="608"/>
      <c r="AD109" s="153" t="s">
        <v>230</v>
      </c>
      <c r="AE109" s="609" t="s">
        <v>231</v>
      </c>
      <c r="AF109" s="610" t="str">
        <f t="shared" si="6"/>
        <v/>
      </c>
      <c r="AG109" s="613" t="s">
        <v>232</v>
      </c>
      <c r="AH109" s="612" t="str">
        <f t="shared" si="5"/>
        <v/>
      </c>
    </row>
    <row r="110" spans="1:34" ht="36.75" customHeight="1">
      <c r="A110" s="595">
        <f t="shared" si="7"/>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03" t="str">
        <f>IF(基本情報入力シート!AA131="","",基本情報入力シート!AA131)</f>
        <v/>
      </c>
      <c r="S110" s="604"/>
      <c r="T110" s="605"/>
      <c r="U110" s="606" t="str">
        <f>IF(P110="","",VLOOKUP(P110,【参考】数式用!$A$5:$K$39,MATCH(T110,【参考】数式用!$C$4:$H$4,0)+2,0))</f>
        <v/>
      </c>
      <c r="V110" s="156" t="s">
        <v>227</v>
      </c>
      <c r="W110" s="607"/>
      <c r="X110" s="153" t="s">
        <v>228</v>
      </c>
      <c r="Y110" s="607"/>
      <c r="Z110" s="364" t="s">
        <v>229</v>
      </c>
      <c r="AA110" s="608"/>
      <c r="AB110" s="153" t="s">
        <v>228</v>
      </c>
      <c r="AC110" s="608"/>
      <c r="AD110" s="153" t="s">
        <v>230</v>
      </c>
      <c r="AE110" s="609" t="s">
        <v>231</v>
      </c>
      <c r="AF110" s="610" t="str">
        <f t="shared" si="6"/>
        <v/>
      </c>
      <c r="AG110" s="613" t="s">
        <v>232</v>
      </c>
      <c r="AH110" s="612" t="str">
        <f t="shared" si="5"/>
        <v/>
      </c>
    </row>
    <row r="111" spans="1:34" ht="36.75" customHeight="1">
      <c r="A111" s="595">
        <f t="shared" si="7"/>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03" t="str">
        <f>IF(基本情報入力シート!AA132="","",基本情報入力シート!AA132)</f>
        <v/>
      </c>
      <c r="S111" s="604"/>
      <c r="T111" s="605"/>
      <c r="U111" s="606" t="str">
        <f>IF(P111="","",VLOOKUP(P111,【参考】数式用!$A$5:$K$39,MATCH(T111,【参考】数式用!$C$4:$H$4,0)+2,0))</f>
        <v/>
      </c>
      <c r="V111" s="156" t="s">
        <v>227</v>
      </c>
      <c r="W111" s="607"/>
      <c r="X111" s="153" t="s">
        <v>228</v>
      </c>
      <c r="Y111" s="607"/>
      <c r="Z111" s="364" t="s">
        <v>229</v>
      </c>
      <c r="AA111" s="608"/>
      <c r="AB111" s="153" t="s">
        <v>228</v>
      </c>
      <c r="AC111" s="608"/>
      <c r="AD111" s="153" t="s">
        <v>230</v>
      </c>
      <c r="AE111" s="609" t="s">
        <v>231</v>
      </c>
      <c r="AF111" s="610" t="str">
        <f t="shared" si="6"/>
        <v/>
      </c>
      <c r="AG111" s="613" t="s">
        <v>232</v>
      </c>
      <c r="AH111" s="612" t="str">
        <f t="shared" si="5"/>
        <v/>
      </c>
    </row>
  </sheetData>
  <sheetProtection formatCells="0" formatColumns="0" formatRows="0" insertRows="0" deleteRows="0" autoFilter="0"/>
  <autoFilter ref="L11:AH11" xr:uid="{00000000-0009-0000-0000-000003000000}"/>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7:N9"/>
  </mergeCells>
  <phoneticPr fontId="7"/>
  <dataValidations count="2">
    <dataValidation imeMode="halfAlpha" allowBlank="1" showInputMessage="1" showErrorMessage="1" sqref="Y12:Y111 W12:W111 AA12:AA111 AC12:AC111 B12:R111" xr:uid="{00000000-0002-0000-0300-000000000000}"/>
    <dataValidation type="list" allowBlank="1" showInputMessage="1" showErrorMessage="1" sqref="S12:S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【参考】数式用!$C$4:$H$4</xm:f>
          </x14:formula1>
          <xm:sqref>T12:T111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115"/>
  <sheetViews>
    <sheetView topLeftCell="A28" zoomScale="70" zoomScaleNormal="70" zoomScaleSheetLayoutView="70" workbookViewId="0"/>
  </sheetViews>
  <sheetFormatPr defaultColWidth="2.5" defaultRowHeight="13.5"/>
  <cols>
    <col min="1" max="1" width="5.625" style="108" customWidth="1"/>
    <col min="2" max="11" width="2.625" style="108" customWidth="1"/>
    <col min="12" max="13" width="11.875" style="108" customWidth="1"/>
    <col min="14" max="14" width="12.625" style="108" customWidth="1"/>
    <col min="15" max="15" width="37.5" style="108" customWidth="1"/>
    <col min="16" max="16" width="31.25" style="108" customWidth="1"/>
    <col min="17" max="17" width="10.625" style="108" customWidth="1"/>
    <col min="18" max="18" width="9.625" style="108" customWidth="1"/>
    <col min="19" max="20" width="13.625" style="108" customWidth="1"/>
    <col min="21" max="21" width="6.75" style="108" customWidth="1"/>
    <col min="22" max="22" width="31.5" style="108" customWidth="1"/>
    <col min="23" max="23" width="4.75" style="108" bestFit="1" customWidth="1"/>
    <col min="24" max="24" width="3.625" style="108" customWidth="1"/>
    <col min="25" max="25" width="3.125" style="108" bestFit="1" customWidth="1"/>
    <col min="26" max="26" width="3.625" style="108" customWidth="1"/>
    <col min="27" max="27" width="8" style="108" bestFit="1" customWidth="1"/>
    <col min="28" max="28" width="3.625" style="108" customWidth="1"/>
    <col min="29" max="29" width="3.125" style="108" bestFit="1" customWidth="1"/>
    <col min="30" max="30" width="3.625" style="108" customWidth="1"/>
    <col min="31" max="32" width="3.125" style="108" customWidth="1"/>
    <col min="33" max="33" width="3.5" style="108" bestFit="1" customWidth="1"/>
    <col min="34" max="34" width="5.875" style="108" bestFit="1" customWidth="1"/>
    <col min="35" max="35" width="14.625" style="108" customWidth="1"/>
    <col min="36" max="36" width="2.5" style="108"/>
    <col min="37" max="38" width="6.125" style="108" customWidth="1"/>
    <col min="39" max="48" width="8.375" style="108" customWidth="1"/>
    <col min="49" max="16384" width="2.5" style="108"/>
  </cols>
  <sheetData>
    <row r="1" spans="1:48" ht="21" customHeight="1">
      <c r="A1" s="566" t="s">
        <v>188</v>
      </c>
      <c r="H1" s="111" t="s">
        <v>483</v>
      </c>
      <c r="AA1" s="109"/>
      <c r="AB1" s="109"/>
      <c r="AC1" s="109"/>
      <c r="AD1" s="109"/>
      <c r="AE1" s="109"/>
      <c r="AF1" s="109"/>
      <c r="AG1" s="109"/>
      <c r="AH1" s="109"/>
      <c r="AI1" s="109"/>
    </row>
    <row r="2" spans="1:48" ht="21" customHeight="1" thickBot="1">
      <c r="B2" s="111"/>
      <c r="C2" s="111"/>
      <c r="D2" s="111"/>
      <c r="E2" s="111"/>
      <c r="F2" s="111"/>
      <c r="G2" s="111"/>
      <c r="H2" s="111"/>
      <c r="I2" s="111"/>
      <c r="J2" s="111"/>
      <c r="K2" s="111"/>
      <c r="L2" s="111"/>
      <c r="M2" s="111"/>
      <c r="N2" s="111"/>
      <c r="O2" s="111"/>
      <c r="P2" s="111"/>
      <c r="X2" s="111"/>
      <c r="Y2" s="111"/>
      <c r="Z2" s="111"/>
      <c r="AA2" s="109"/>
      <c r="AB2" s="109"/>
      <c r="AC2" s="109"/>
      <c r="AD2" s="109"/>
      <c r="AE2" s="567"/>
      <c r="AF2" s="567"/>
      <c r="AG2" s="567"/>
      <c r="AH2" s="567"/>
      <c r="AI2" s="567"/>
    </row>
    <row r="3" spans="1:48" ht="27" customHeight="1" thickBot="1">
      <c r="A3" s="1060" t="s">
        <v>6</v>
      </c>
      <c r="B3" s="1060"/>
      <c r="C3" s="1061"/>
      <c r="D3" s="1057" t="str">
        <f>IF(基本情報入力シート!M16="","",基本情報入力シート!M16)</f>
        <v>○○ケアサービス</v>
      </c>
      <c r="E3" s="1058"/>
      <c r="F3" s="1058"/>
      <c r="G3" s="1058"/>
      <c r="H3" s="1058"/>
      <c r="I3" s="1058"/>
      <c r="J3" s="1058"/>
      <c r="K3" s="1058"/>
      <c r="L3" s="1058"/>
      <c r="M3" s="1058"/>
      <c r="N3" s="1058"/>
      <c r="O3" s="1059"/>
      <c r="P3" s="568"/>
      <c r="Q3" s="569"/>
      <c r="R3" s="569"/>
      <c r="W3" s="569"/>
      <c r="X3" s="569"/>
      <c r="Y3" s="569"/>
      <c r="Z3" s="569"/>
    </row>
    <row r="4" spans="1:48" ht="21" customHeight="1" thickBot="1">
      <c r="A4" s="570"/>
      <c r="B4" s="570"/>
      <c r="C4" s="570"/>
      <c r="D4" s="571"/>
      <c r="E4" s="571"/>
      <c r="F4" s="571"/>
      <c r="G4" s="571"/>
      <c r="H4" s="571"/>
      <c r="I4" s="571"/>
      <c r="J4" s="571"/>
      <c r="K4" s="571"/>
      <c r="L4" s="571"/>
      <c r="M4" s="571"/>
      <c r="N4" s="571"/>
      <c r="O4" s="571"/>
      <c r="P4" s="571"/>
      <c r="Q4" s="569"/>
      <c r="R4" s="569"/>
      <c r="W4" s="569"/>
      <c r="X4" s="569"/>
      <c r="Y4" s="569"/>
      <c r="Z4" s="569"/>
    </row>
    <row r="5" spans="1:48" ht="27" customHeight="1" thickBot="1">
      <c r="A5" s="614" t="s">
        <v>484</v>
      </c>
      <c r="B5" s="615"/>
      <c r="C5" s="615"/>
      <c r="D5" s="616"/>
      <c r="E5" s="616"/>
      <c r="F5" s="616"/>
      <c r="G5" s="616"/>
      <c r="H5" s="616"/>
      <c r="I5" s="616"/>
      <c r="J5" s="616"/>
      <c r="K5" s="616"/>
      <c r="L5" s="616"/>
      <c r="M5" s="616"/>
      <c r="N5" s="616"/>
      <c r="O5" s="617">
        <f>SUM(AI12:AI111)</f>
        <v>19705728</v>
      </c>
      <c r="P5" s="571"/>
      <c r="R5" s="569"/>
      <c r="S5" s="114"/>
      <c r="T5" s="114"/>
      <c r="U5" s="114"/>
      <c r="V5" s="114"/>
      <c r="W5" s="569"/>
      <c r="X5" s="569"/>
      <c r="Y5" s="569"/>
      <c r="Z5" s="569"/>
      <c r="AA5" s="114"/>
      <c r="AB5" s="114"/>
      <c r="AC5" s="114"/>
      <c r="AD5" s="114"/>
      <c r="AE5" s="114"/>
      <c r="AF5" s="114"/>
      <c r="AG5" s="114"/>
      <c r="AH5" s="114"/>
      <c r="AI5" s="114"/>
    </row>
    <row r="6" spans="1:48" ht="21" customHeight="1" thickBot="1">
      <c r="Q6" s="162"/>
      <c r="R6" s="162"/>
    </row>
    <row r="7" spans="1:48" ht="18" customHeight="1">
      <c r="A7" s="1064"/>
      <c r="B7" s="1066" t="s">
        <v>480</v>
      </c>
      <c r="C7" s="1067"/>
      <c r="D7" s="1067"/>
      <c r="E7" s="1067"/>
      <c r="F7" s="1067"/>
      <c r="G7" s="1067"/>
      <c r="H7" s="1067"/>
      <c r="I7" s="1067"/>
      <c r="J7" s="1067"/>
      <c r="K7" s="1068"/>
      <c r="L7" s="1072" t="s">
        <v>143</v>
      </c>
      <c r="M7" s="1084" t="s">
        <v>247</v>
      </c>
      <c r="N7" s="1085"/>
      <c r="O7" s="1074" t="s">
        <v>176</v>
      </c>
      <c r="P7" s="1076" t="s">
        <v>98</v>
      </c>
      <c r="Q7" s="1078" t="s">
        <v>481</v>
      </c>
      <c r="R7" s="1104" t="s">
        <v>156</v>
      </c>
      <c r="S7" s="618" t="s">
        <v>442</v>
      </c>
      <c r="T7" s="619"/>
      <c r="U7" s="619"/>
      <c r="V7" s="620"/>
      <c r="W7" s="620"/>
      <c r="X7" s="620"/>
      <c r="Y7" s="620"/>
      <c r="Z7" s="620"/>
      <c r="AA7" s="620"/>
      <c r="AB7" s="620"/>
      <c r="AC7" s="620"/>
      <c r="AD7" s="620"/>
      <c r="AE7" s="620"/>
      <c r="AF7" s="620"/>
      <c r="AG7" s="620"/>
      <c r="AH7" s="620"/>
      <c r="AI7" s="621"/>
    </row>
    <row r="8" spans="1:48" ht="14.25" customHeight="1">
      <c r="A8" s="1065"/>
      <c r="B8" s="1069"/>
      <c r="C8" s="1070"/>
      <c r="D8" s="1070"/>
      <c r="E8" s="1070"/>
      <c r="F8" s="1070"/>
      <c r="G8" s="1070"/>
      <c r="H8" s="1070"/>
      <c r="I8" s="1070"/>
      <c r="J8" s="1070"/>
      <c r="K8" s="1071"/>
      <c r="L8" s="1073"/>
      <c r="M8" s="1086"/>
      <c r="N8" s="1087"/>
      <c r="O8" s="1075"/>
      <c r="P8" s="1077"/>
      <c r="Q8" s="1079"/>
      <c r="R8" s="1105"/>
      <c r="S8" s="622"/>
      <c r="T8" s="1100" t="s">
        <v>9</v>
      </c>
      <c r="U8" s="1101"/>
      <c r="V8" s="648"/>
      <c r="W8" s="1102" t="s">
        <v>61</v>
      </c>
      <c r="X8" s="1103"/>
      <c r="Y8" s="1103"/>
      <c r="Z8" s="1103"/>
      <c r="AA8" s="1103"/>
      <c r="AB8" s="1103"/>
      <c r="AC8" s="1103"/>
      <c r="AD8" s="1103"/>
      <c r="AE8" s="1103"/>
      <c r="AF8" s="1103"/>
      <c r="AG8" s="1103"/>
      <c r="AH8" s="1103"/>
      <c r="AI8" s="623" t="s">
        <v>496</v>
      </c>
    </row>
    <row r="9" spans="1:48" ht="13.5" customHeight="1">
      <c r="A9" s="1065"/>
      <c r="B9" s="1069"/>
      <c r="C9" s="1070"/>
      <c r="D9" s="1070"/>
      <c r="E9" s="1070"/>
      <c r="F9" s="1070"/>
      <c r="G9" s="1070"/>
      <c r="H9" s="1070"/>
      <c r="I9" s="1070"/>
      <c r="J9" s="1070"/>
      <c r="K9" s="1071"/>
      <c r="L9" s="1073"/>
      <c r="M9" s="1088"/>
      <c r="N9" s="1089"/>
      <c r="O9" s="1075"/>
      <c r="P9" s="1077"/>
      <c r="Q9" s="1079"/>
      <c r="R9" s="1105"/>
      <c r="S9" s="1095" t="s">
        <v>134</v>
      </c>
      <c r="T9" s="1108" t="s">
        <v>485</v>
      </c>
      <c r="U9" s="1109" t="s">
        <v>157</v>
      </c>
      <c r="V9" s="1106" t="s">
        <v>368</v>
      </c>
      <c r="W9" s="1084" t="s">
        <v>158</v>
      </c>
      <c r="X9" s="1093"/>
      <c r="Y9" s="1093"/>
      <c r="Z9" s="1093"/>
      <c r="AA9" s="1093"/>
      <c r="AB9" s="1093"/>
      <c r="AC9" s="1093"/>
      <c r="AD9" s="1093"/>
      <c r="AE9" s="1093"/>
      <c r="AF9" s="1093"/>
      <c r="AG9" s="1093"/>
      <c r="AH9" s="1093"/>
      <c r="AI9" s="1081" t="s">
        <v>486</v>
      </c>
    </row>
    <row r="10" spans="1:48" ht="150" customHeight="1">
      <c r="A10" s="1065"/>
      <c r="B10" s="1069"/>
      <c r="C10" s="1070"/>
      <c r="D10" s="1070"/>
      <c r="E10" s="1070"/>
      <c r="F10" s="1070"/>
      <c r="G10" s="1070"/>
      <c r="H10" s="1070"/>
      <c r="I10" s="1070"/>
      <c r="J10" s="1070"/>
      <c r="K10" s="1071"/>
      <c r="L10" s="1073"/>
      <c r="M10" s="580" t="s">
        <v>254</v>
      </c>
      <c r="N10" s="580" t="s">
        <v>255</v>
      </c>
      <c r="O10" s="1075"/>
      <c r="P10" s="1077"/>
      <c r="Q10" s="1079"/>
      <c r="R10" s="1105"/>
      <c r="S10" s="1095"/>
      <c r="T10" s="1108"/>
      <c r="U10" s="1109"/>
      <c r="V10" s="1107"/>
      <c r="W10" s="1086"/>
      <c r="X10" s="1094"/>
      <c r="Y10" s="1094"/>
      <c r="Z10" s="1094"/>
      <c r="AA10" s="1094"/>
      <c r="AB10" s="1094"/>
      <c r="AC10" s="1094"/>
      <c r="AD10" s="1094"/>
      <c r="AE10" s="1094"/>
      <c r="AF10" s="1094"/>
      <c r="AG10" s="1094"/>
      <c r="AH10" s="1094"/>
      <c r="AI10" s="1081"/>
    </row>
    <row r="11" spans="1:48" ht="15" thickBot="1">
      <c r="A11" s="581"/>
      <c r="B11" s="582"/>
      <c r="C11" s="583"/>
      <c r="D11" s="583"/>
      <c r="E11" s="583"/>
      <c r="F11" s="583"/>
      <c r="G11" s="583"/>
      <c r="H11" s="583"/>
      <c r="I11" s="583"/>
      <c r="J11" s="583"/>
      <c r="K11" s="584"/>
      <c r="L11" s="585"/>
      <c r="M11" s="585"/>
      <c r="N11" s="585"/>
      <c r="O11" s="586"/>
      <c r="P11" s="587"/>
      <c r="Q11" s="588"/>
      <c r="R11" s="624"/>
      <c r="S11" s="579"/>
      <c r="T11" s="625"/>
      <c r="U11" s="626"/>
      <c r="V11" s="627"/>
      <c r="W11" s="645"/>
      <c r="X11" s="594"/>
      <c r="Y11" s="594"/>
      <c r="Z11" s="594"/>
      <c r="AA11" s="594"/>
      <c r="AB11" s="594"/>
      <c r="AC11" s="594"/>
      <c r="AD11" s="594"/>
      <c r="AE11" s="594"/>
      <c r="AF11" s="594"/>
      <c r="AG11" s="594"/>
      <c r="AH11" s="594"/>
      <c r="AI11" s="589"/>
    </row>
    <row r="12" spans="1:48" ht="33" customHeight="1" thickBot="1">
      <c r="A12" s="595">
        <v>1</v>
      </c>
      <c r="B12" s="596">
        <f>IF(基本情報入力シート!C33="","",基本情報入力シート!C33)</f>
        <v>1</v>
      </c>
      <c r="C12" s="597">
        <f>IF(基本情報入力シート!D33="","",基本情報入力シート!D33)</f>
        <v>3</v>
      </c>
      <c r="D12" s="598">
        <f>IF(基本情報入力シート!E33="","",基本情報入力シート!E33)</f>
        <v>3</v>
      </c>
      <c r="E12" s="598">
        <f>IF(基本情報入力シート!F33="","",基本情報入力シート!F33)</f>
        <v>4</v>
      </c>
      <c r="F12" s="598">
        <f>IF(基本情報入力シート!G33="","",基本情報入力シート!G33)</f>
        <v>5</v>
      </c>
      <c r="G12" s="598">
        <f>IF(基本情報入力シート!H33="","",基本情報入力シート!H33)</f>
        <v>6</v>
      </c>
      <c r="H12" s="598">
        <f>IF(基本情報入力シート!I33="","",基本情報入力シート!I33)</f>
        <v>7</v>
      </c>
      <c r="I12" s="598">
        <f>IF(基本情報入力シート!J33="","",基本情報入力シート!J33)</f>
        <v>8</v>
      </c>
      <c r="J12" s="598">
        <f>IF(基本情報入力シート!K33="","",基本情報入力シート!K33)</f>
        <v>9</v>
      </c>
      <c r="K12" s="599">
        <f>IF(基本情報入力シート!L33="","",基本情報入力シート!L33)</f>
        <v>1</v>
      </c>
      <c r="L12" s="600" t="str">
        <f>IF(基本情報入力シート!M33="","",基本情報入力シート!M33)</f>
        <v>東京都</v>
      </c>
      <c r="M12" s="600" t="str">
        <f>IF(基本情報入力シート!R33="","",基本情報入力シート!R33)</f>
        <v>東京都</v>
      </c>
      <c r="N12" s="600" t="str">
        <f>IF(基本情報入力シート!W33="","",基本情報入力シート!W33)</f>
        <v>千代田区</v>
      </c>
      <c r="O12" s="595" t="str">
        <f>IF(基本情報入力シート!X33="","",基本情報入力シート!X33)</f>
        <v>障害福祉事業所名称０１</v>
      </c>
      <c r="P12" s="601" t="str">
        <f>IF(基本情報入力シート!Y33="","",基本情報入力シート!Y33)</f>
        <v>居宅介護</v>
      </c>
      <c r="Q12" s="602">
        <f>IF(基本情報入力シート!Z33="","",基本情報入力シート!Z33)</f>
        <v>250000</v>
      </c>
      <c r="R12" s="628">
        <f>IF(基本情報入力シート!AA33="","",基本情報入力シート!AA33)</f>
        <v>11.2</v>
      </c>
      <c r="S12" s="629" t="s">
        <v>334</v>
      </c>
      <c r="T12" s="630" t="s">
        <v>63</v>
      </c>
      <c r="U12" s="631">
        <f>IFERROR(IF(S12="","",VLOOKUP(P12,【参考】数式用!$A$5:$K$39,MATCH(T12,【参考】数式用!$I$4:$K$4,0)+8,0)),"")</f>
        <v>5.8000000000000003E-2</v>
      </c>
      <c r="V12" s="649" t="str">
        <f>IF(T12="特定加算Ⅰ",VLOOKUP(P12,【参考】数式用!$A$5:$L$39,12,FALSE),"-")</f>
        <v>-</v>
      </c>
      <c r="W12" s="156" t="s">
        <v>60</v>
      </c>
      <c r="X12" s="632">
        <v>2</v>
      </c>
      <c r="Y12" s="198" t="s">
        <v>11</v>
      </c>
      <c r="Z12" s="632">
        <v>4</v>
      </c>
      <c r="AA12" s="364" t="s">
        <v>120</v>
      </c>
      <c r="AB12" s="632">
        <v>3</v>
      </c>
      <c r="AC12" s="198" t="s">
        <v>11</v>
      </c>
      <c r="AD12" s="632">
        <v>3</v>
      </c>
      <c r="AE12" s="198" t="s">
        <v>15</v>
      </c>
      <c r="AF12" s="609" t="s">
        <v>72</v>
      </c>
      <c r="AG12" s="611">
        <f t="shared" ref="AG12:AG16" si="0">IF(X12&gt;=1,(AB12*12+AD12)-(X12*12+Z12)+1,"")</f>
        <v>12</v>
      </c>
      <c r="AH12" s="611" t="s">
        <v>92</v>
      </c>
      <c r="AI12" s="612">
        <f>IFERROR(ROUNDDOWN(ROUND(Q12*R12,0)*U12,0)*AG12,"")</f>
        <v>1948800</v>
      </c>
      <c r="AK12" s="165" t="str">
        <f>IFERROR(IF(U12="エラー","☓","○"),"")</f>
        <v>○</v>
      </c>
      <c r="AL12" s="165" t="str">
        <f>IFERROR(IF(AND(AI12&lt;&gt;"",OR('別紙様式2-2 個表_処遇'!T12="加算Ⅳ",'別紙様式2-2 個表_処遇'!T12="加算Ⅴ",'別紙様式2-2 個表_処遇'!T12="特別加算")),"☓","○"),"")</f>
        <v>○</v>
      </c>
      <c r="AM12" s="167" t="str">
        <f>IFERROR(IF(U12="エラー","当該サービスに存在しない加算区分が選択されていますので、修正してください。",""),"")</f>
        <v/>
      </c>
      <c r="AN12" s="167" t="str">
        <f>IFERROR(IF(AL12="☓","処遇改善加算Ⅰ～Ⅲ以外の事業所で特定加算が見込まれていますので、修正してください。",""),"")</f>
        <v/>
      </c>
      <c r="AO12" s="167"/>
      <c r="AP12" s="167"/>
      <c r="AQ12" s="167"/>
      <c r="AR12" s="167"/>
      <c r="AS12" s="167"/>
      <c r="AT12" s="167"/>
      <c r="AU12" s="167"/>
      <c r="AV12" s="633"/>
    </row>
    <row r="13" spans="1:48" ht="33" customHeight="1" thickBot="1">
      <c r="A13" s="595">
        <f>A12+1</f>
        <v>2</v>
      </c>
      <c r="B13" s="596">
        <f>IF(基本情報入力シート!C34="","",基本情報入力シート!C34)</f>
        <v>1</v>
      </c>
      <c r="C13" s="597">
        <f>IF(基本情報入力シート!D34="","",基本情報入力シート!D34)</f>
        <v>3</v>
      </c>
      <c r="D13" s="598">
        <f>IF(基本情報入力シート!E34="","",基本情報入力シート!E34)</f>
        <v>3</v>
      </c>
      <c r="E13" s="598">
        <f>IF(基本情報入力シート!F34="","",基本情報入力シート!F34)</f>
        <v>4</v>
      </c>
      <c r="F13" s="598">
        <f>IF(基本情報入力シート!G34="","",基本情報入力シート!G34)</f>
        <v>5</v>
      </c>
      <c r="G13" s="598">
        <f>IF(基本情報入力シート!H34="","",基本情報入力シート!H34)</f>
        <v>6</v>
      </c>
      <c r="H13" s="598">
        <f>IF(基本情報入力シート!I34="","",基本情報入力シート!I34)</f>
        <v>7</v>
      </c>
      <c r="I13" s="598">
        <f>IF(基本情報入力シート!J34="","",基本情報入力シート!J34)</f>
        <v>8</v>
      </c>
      <c r="J13" s="598">
        <f>IF(基本情報入力シート!K34="","",基本情報入力シート!K34)</f>
        <v>9</v>
      </c>
      <c r="K13" s="599">
        <f>IF(基本情報入力シート!L34="","",基本情報入力シート!L34)</f>
        <v>2</v>
      </c>
      <c r="L13" s="600" t="str">
        <f>IF(基本情報入力シート!M34="","",基本情報入力シート!M34)</f>
        <v>東京都</v>
      </c>
      <c r="M13" s="600" t="str">
        <f>IF(基本情報入力シート!R34="","",基本情報入力シート!R34)</f>
        <v>東京都</v>
      </c>
      <c r="N13" s="600" t="str">
        <f>IF(基本情報入力シート!W34="","",基本情報入力シート!W34)</f>
        <v>豊島区</v>
      </c>
      <c r="O13" s="595" t="str">
        <f>IF(基本情報入力シート!X34="","",基本情報入力シート!X34)</f>
        <v>障害福祉事業所名称０２</v>
      </c>
      <c r="P13" s="601" t="str">
        <f>IF(基本情報入力シート!Y34="","",基本情報入力シート!Y34)</f>
        <v>同行援護</v>
      </c>
      <c r="Q13" s="602">
        <f>IF(基本情報入力シート!Z34="","",基本情報入力シート!Z34)</f>
        <v>400000</v>
      </c>
      <c r="R13" s="628">
        <f>IF(基本情報入力シート!AA34="","",基本情報入力シート!AA34)</f>
        <v>11.2</v>
      </c>
      <c r="S13" s="629" t="s">
        <v>335</v>
      </c>
      <c r="T13" s="630" t="s">
        <v>63</v>
      </c>
      <c r="U13" s="631">
        <f>IFERROR(IF(S13="","",VLOOKUP(P13,【参考】数式用!$A$5:$K$39,MATCH(T13,【参考】数式用!$I$4:$K$4,0)+8,0)),"")</f>
        <v>0.115</v>
      </c>
      <c r="V13" s="649" t="str">
        <f>IF(T13="特定加算Ⅰ",VLOOKUP(P13,【参考】数式用!$A$5:$L$39,12,FALSE),"-")</f>
        <v>-</v>
      </c>
      <c r="W13" s="156" t="s">
        <v>60</v>
      </c>
      <c r="X13" s="632">
        <v>2</v>
      </c>
      <c r="Y13" s="198" t="s">
        <v>11</v>
      </c>
      <c r="Z13" s="632">
        <v>4</v>
      </c>
      <c r="AA13" s="364" t="s">
        <v>120</v>
      </c>
      <c r="AB13" s="632">
        <v>3</v>
      </c>
      <c r="AC13" s="198" t="s">
        <v>11</v>
      </c>
      <c r="AD13" s="632">
        <v>3</v>
      </c>
      <c r="AE13" s="198" t="s">
        <v>15</v>
      </c>
      <c r="AF13" s="609" t="s">
        <v>72</v>
      </c>
      <c r="AG13" s="610">
        <f t="shared" si="0"/>
        <v>12</v>
      </c>
      <c r="AH13" s="611" t="s">
        <v>92</v>
      </c>
      <c r="AI13" s="612">
        <f t="shared" ref="AI13:AI43" si="1">IFERROR(ROUNDDOWN(ROUND(Q13*R13,0)*U13,0)*AG13,"")</f>
        <v>6182400</v>
      </c>
      <c r="AK13" s="165" t="str">
        <f t="shared" ref="AK13:AK76" si="2">IFERROR(IF(U13="エラー","☓","○"),"")</f>
        <v>○</v>
      </c>
      <c r="AL13" s="165" t="str">
        <f>IFERROR(IF(AND(AI13&lt;&gt;"",OR('別紙様式2-2 個表_処遇'!T13="加算Ⅳ",'別紙様式2-2 個表_処遇'!T13="加算Ⅴ",'別紙様式2-2 個表_処遇'!T13="特別加算")),"☓","○"),"")</f>
        <v>○</v>
      </c>
      <c r="AM13" s="167" t="str">
        <f t="shared" ref="AM13:AM76" si="3">IFERROR(IF(U13="エラー","当該サービスに存在しない加算区分が選択されていますので、修正してください。",""),"")</f>
        <v/>
      </c>
      <c r="AN13" s="167" t="str">
        <f t="shared" ref="AN13:AN76" si="4">IFERROR(IF(AL13="☓","処遇改善加算Ⅰ～Ⅲ以外の事業所で特定加算が見込まれていますので、修正してください。",""),"")</f>
        <v/>
      </c>
      <c r="AO13" s="167"/>
      <c r="AP13" s="167"/>
      <c r="AQ13" s="167"/>
      <c r="AR13" s="167"/>
      <c r="AS13" s="167"/>
      <c r="AT13" s="167"/>
      <c r="AU13" s="167"/>
      <c r="AV13" s="633"/>
    </row>
    <row r="14" spans="1:48" ht="33" customHeight="1" thickBot="1">
      <c r="A14" s="595">
        <f t="shared" ref="A14:A111" si="5">A13+1</f>
        <v>3</v>
      </c>
      <c r="B14" s="596">
        <f>IF(基本情報入力シート!C35="","",基本情報入力シート!C35)</f>
        <v>1</v>
      </c>
      <c r="C14" s="597">
        <f>IF(基本情報入力シート!D35="","",基本情報入力シート!D35)</f>
        <v>3</v>
      </c>
      <c r="D14" s="598">
        <f>IF(基本情報入力シート!E35="","",基本情報入力シート!E35)</f>
        <v>3</v>
      </c>
      <c r="E14" s="598">
        <f>IF(基本情報入力シート!F35="","",基本情報入力シート!F35)</f>
        <v>4</v>
      </c>
      <c r="F14" s="598">
        <f>IF(基本情報入力シート!G35="","",基本情報入力シート!G35)</f>
        <v>5</v>
      </c>
      <c r="G14" s="598">
        <f>IF(基本情報入力シート!H35="","",基本情報入力シート!H35)</f>
        <v>6</v>
      </c>
      <c r="H14" s="598">
        <f>IF(基本情報入力シート!I35="","",基本情報入力シート!I35)</f>
        <v>7</v>
      </c>
      <c r="I14" s="598">
        <f>IF(基本情報入力シート!J35="","",基本情報入力シート!J35)</f>
        <v>8</v>
      </c>
      <c r="J14" s="598">
        <f>IF(基本情報入力シート!K35="","",基本情報入力シート!K35)</f>
        <v>9</v>
      </c>
      <c r="K14" s="599">
        <f>IF(基本情報入力シート!L35="","",基本情報入力シート!L35)</f>
        <v>3</v>
      </c>
      <c r="L14" s="600" t="str">
        <f>IF(基本情報入力シート!M35="","",基本情報入力シート!M35)</f>
        <v>世田谷区</v>
      </c>
      <c r="M14" s="600" t="str">
        <f>IF(基本情報入力シート!R35="","",基本情報入力シート!R35)</f>
        <v>東京都</v>
      </c>
      <c r="N14" s="600" t="str">
        <f>IF(基本情報入力シート!W35="","",基本情報入力シート!W35)</f>
        <v>世田谷区</v>
      </c>
      <c r="O14" s="595" t="str">
        <f>IF(基本情報入力シート!X35="","",基本情報入力シート!X35)</f>
        <v>障害福祉事業所名称０３</v>
      </c>
      <c r="P14" s="601" t="str">
        <f>IF(基本情報入力シート!Y35="","",基本情報入力シート!Y35)</f>
        <v>生活介護</v>
      </c>
      <c r="Q14" s="602">
        <f>IF(基本情報入力シート!Z35="","",基本情報入力シート!Z35)</f>
        <v>400000</v>
      </c>
      <c r="R14" s="628">
        <f>IF(基本情報入力シート!AA35="","",基本情報入力シート!AA35)</f>
        <v>11.22</v>
      </c>
      <c r="S14" s="629" t="s">
        <v>118</v>
      </c>
      <c r="T14" s="630" t="s">
        <v>62</v>
      </c>
      <c r="U14" s="631">
        <f>IFERROR(IF(S14="","",VLOOKUP(P14,【参考】数式用!$A$5:$K$39,MATCH(T14,【参考】数式用!$I$4:$K$4,0)+8,0)),"")</f>
        <v>1.4E-2</v>
      </c>
      <c r="V14" s="649" t="str">
        <f>IF(T14="特定加算Ⅰ",VLOOKUP(P14,【参考】数式用!$A$5:$L$39,12,FALSE),"-")</f>
        <v>福祉専門職員配置等加算</v>
      </c>
      <c r="W14" s="156" t="s">
        <v>60</v>
      </c>
      <c r="X14" s="632">
        <v>2</v>
      </c>
      <c r="Y14" s="198" t="s">
        <v>11</v>
      </c>
      <c r="Z14" s="632">
        <v>4</v>
      </c>
      <c r="AA14" s="364" t="s">
        <v>120</v>
      </c>
      <c r="AB14" s="632">
        <v>3</v>
      </c>
      <c r="AC14" s="198" t="s">
        <v>11</v>
      </c>
      <c r="AD14" s="632">
        <v>3</v>
      </c>
      <c r="AE14" s="198" t="s">
        <v>15</v>
      </c>
      <c r="AF14" s="609" t="s">
        <v>72</v>
      </c>
      <c r="AG14" s="610">
        <f t="shared" si="0"/>
        <v>12</v>
      </c>
      <c r="AH14" s="611" t="s">
        <v>92</v>
      </c>
      <c r="AI14" s="612">
        <f t="shared" si="1"/>
        <v>753984</v>
      </c>
      <c r="AK14" s="165" t="str">
        <f t="shared" si="2"/>
        <v>○</v>
      </c>
      <c r="AL14" s="165" t="str">
        <f>IFERROR(IF(AND(AI14&lt;&gt;"",OR('別紙様式2-2 個表_処遇'!T14="加算Ⅳ",'別紙様式2-2 個表_処遇'!T14="加算Ⅴ",'別紙様式2-2 個表_処遇'!T14="特別加算")),"☓","○"),"")</f>
        <v>○</v>
      </c>
      <c r="AM14" s="167" t="str">
        <f t="shared" si="3"/>
        <v/>
      </c>
      <c r="AN14" s="167" t="str">
        <f t="shared" si="4"/>
        <v/>
      </c>
      <c r="AO14" s="167"/>
      <c r="AP14" s="167"/>
      <c r="AQ14" s="167"/>
      <c r="AR14" s="167"/>
      <c r="AS14" s="167"/>
      <c r="AT14" s="167"/>
      <c r="AU14" s="167"/>
      <c r="AV14" s="633"/>
    </row>
    <row r="15" spans="1:48" ht="33" customHeight="1" thickBot="1">
      <c r="A15" s="595">
        <f t="shared" si="5"/>
        <v>4</v>
      </c>
      <c r="B15" s="596">
        <f>IF(基本情報入力シート!C36="","",基本情報入力シート!C36)</f>
        <v>1</v>
      </c>
      <c r="C15" s="597">
        <f>IF(基本情報入力シート!D36="","",基本情報入力シート!D36)</f>
        <v>1</v>
      </c>
      <c r="D15" s="598">
        <f>IF(基本情報入力シート!E36="","",基本情報入力シート!E36)</f>
        <v>3</v>
      </c>
      <c r="E15" s="598">
        <f>IF(基本情報入力シート!F36="","",基本情報入力シート!F36)</f>
        <v>4</v>
      </c>
      <c r="F15" s="598">
        <f>IF(基本情報入力シート!G36="","",基本情報入力シート!G36)</f>
        <v>5</v>
      </c>
      <c r="G15" s="598">
        <f>IF(基本情報入力シート!H36="","",基本情報入力シート!H36)</f>
        <v>6</v>
      </c>
      <c r="H15" s="598">
        <f>IF(基本情報入力シート!I36="","",基本情報入力シート!I36)</f>
        <v>7</v>
      </c>
      <c r="I15" s="598">
        <f>IF(基本情報入力シート!J36="","",基本情報入力シート!J36)</f>
        <v>8</v>
      </c>
      <c r="J15" s="598">
        <f>IF(基本情報入力シート!K36="","",基本情報入力シート!K36)</f>
        <v>9</v>
      </c>
      <c r="K15" s="599">
        <f>IF(基本情報入力シート!L36="","",基本情報入力シート!L36)</f>
        <v>4</v>
      </c>
      <c r="L15" s="600" t="str">
        <f>IF(基本情報入力シート!M36="","",基本情報入力シート!M36)</f>
        <v>埼玉県</v>
      </c>
      <c r="M15" s="600" t="str">
        <f>IF(基本情報入力シート!R36="","",基本情報入力シート!R36)</f>
        <v>埼玉県</v>
      </c>
      <c r="N15" s="600" t="str">
        <f>IF(基本情報入力シート!W36="","",基本情報入力シート!W36)</f>
        <v>さいたま市</v>
      </c>
      <c r="O15" s="595" t="str">
        <f>IF(基本情報入力シート!X36="","",基本情報入力シート!X36)</f>
        <v>障害福祉事業所名称０４</v>
      </c>
      <c r="P15" s="601" t="str">
        <f>IF(基本情報入力シート!Y36="","",基本情報入力シート!Y36)</f>
        <v>就労継続支援Ｂ型</v>
      </c>
      <c r="Q15" s="602">
        <f>IF(基本情報入力シート!Z36="","",基本情報入力シート!Z36)</f>
        <v>2000000</v>
      </c>
      <c r="R15" s="628">
        <f>IF(基本情報入力シート!AA36="","",基本情報入力シート!AA36)</f>
        <v>10.92</v>
      </c>
      <c r="S15" s="629" t="s">
        <v>118</v>
      </c>
      <c r="T15" s="630" t="s">
        <v>62</v>
      </c>
      <c r="U15" s="631">
        <f>IFERROR(IF(S15="","",VLOOKUP(P15,【参考】数式用!$A$5:$K$39,MATCH(T15,【参考】数式用!$I$4:$K$4,0)+8,0)),"")</f>
        <v>0.02</v>
      </c>
      <c r="V15" s="649" t="str">
        <f>IF(T15="特定加算Ⅰ",VLOOKUP(P15,【参考】数式用!$A$5:$L$39,12,FALSE),"-")</f>
        <v>福祉専門職員配置等加算</v>
      </c>
      <c r="W15" s="156" t="s">
        <v>60</v>
      </c>
      <c r="X15" s="632">
        <v>2</v>
      </c>
      <c r="Y15" s="198" t="s">
        <v>11</v>
      </c>
      <c r="Z15" s="632">
        <v>9</v>
      </c>
      <c r="AA15" s="364" t="s">
        <v>120</v>
      </c>
      <c r="AB15" s="632">
        <v>3</v>
      </c>
      <c r="AC15" s="198" t="s">
        <v>11</v>
      </c>
      <c r="AD15" s="632">
        <v>3</v>
      </c>
      <c r="AE15" s="198" t="s">
        <v>15</v>
      </c>
      <c r="AF15" s="609" t="s">
        <v>72</v>
      </c>
      <c r="AG15" s="610">
        <f t="shared" si="0"/>
        <v>7</v>
      </c>
      <c r="AH15" s="611" t="s">
        <v>92</v>
      </c>
      <c r="AI15" s="612">
        <f t="shared" si="1"/>
        <v>3057600</v>
      </c>
      <c r="AK15" s="165" t="str">
        <f t="shared" si="2"/>
        <v>○</v>
      </c>
      <c r="AL15" s="165" t="str">
        <f>IFERROR(IF(AND(AI15&lt;&gt;"",OR('別紙様式2-2 個表_処遇'!T15="加算Ⅳ",'別紙様式2-2 個表_処遇'!T15="加算Ⅴ",'別紙様式2-2 個表_処遇'!T15="特別加算")),"☓","○"),"")</f>
        <v>○</v>
      </c>
      <c r="AM15" s="167" t="str">
        <f t="shared" si="3"/>
        <v/>
      </c>
      <c r="AN15" s="167" t="str">
        <f t="shared" si="4"/>
        <v/>
      </c>
      <c r="AO15" s="167"/>
      <c r="AP15" s="167"/>
      <c r="AQ15" s="167"/>
      <c r="AR15" s="167"/>
      <c r="AS15" s="167"/>
      <c r="AT15" s="167"/>
      <c r="AU15" s="167"/>
      <c r="AV15" s="633"/>
    </row>
    <row r="16" spans="1:48" ht="33" customHeight="1" thickBot="1">
      <c r="A16" s="595">
        <f t="shared" si="5"/>
        <v>5</v>
      </c>
      <c r="B16" s="596">
        <f>IF(基本情報入力シート!C37="","",基本情報入力シート!C37)</f>
        <v>1</v>
      </c>
      <c r="C16" s="597">
        <f>IF(基本情報入力シート!D37="","",基本情報入力シート!D37)</f>
        <v>4</v>
      </c>
      <c r="D16" s="598">
        <f>IF(基本情報入力シート!E37="","",基本情報入力シート!E37)</f>
        <v>3</v>
      </c>
      <c r="E16" s="598">
        <f>IF(基本情報入力シート!F37="","",基本情報入力シート!F37)</f>
        <v>4</v>
      </c>
      <c r="F16" s="598">
        <f>IF(基本情報入力シート!G37="","",基本情報入力シート!G37)</f>
        <v>5</v>
      </c>
      <c r="G16" s="598">
        <f>IF(基本情報入力シート!H37="","",基本情報入力シート!H37)</f>
        <v>6</v>
      </c>
      <c r="H16" s="598">
        <f>IF(基本情報入力シート!I37="","",基本情報入力シート!I37)</f>
        <v>7</v>
      </c>
      <c r="I16" s="598">
        <f>IF(基本情報入力シート!J37="","",基本情報入力シート!J37)</f>
        <v>8</v>
      </c>
      <c r="J16" s="598">
        <f>IF(基本情報入力シート!K37="","",基本情報入力シート!K37)</f>
        <v>9</v>
      </c>
      <c r="K16" s="599">
        <f>IF(基本情報入力シート!L37="","",基本情報入力シート!L37)</f>
        <v>5</v>
      </c>
      <c r="L16" s="600" t="str">
        <f>IF(基本情報入力シート!M37="","",基本情報入力シート!M37)</f>
        <v>横浜市</v>
      </c>
      <c r="M16" s="600" t="str">
        <f>IF(基本情報入力シート!R37="","",基本情報入力シート!R37)</f>
        <v>神奈川県</v>
      </c>
      <c r="N16" s="600" t="str">
        <f>IF(基本情報入力シート!W37="","",基本情報入力シート!W37)</f>
        <v>横浜市</v>
      </c>
      <c r="O16" s="595" t="str">
        <f>IF(基本情報入力シート!X37="","",基本情報入力シート!X37)</f>
        <v>障害福祉事業所名称０５</v>
      </c>
      <c r="P16" s="601" t="str">
        <f>IF(基本情報入力シート!Y37="","",基本情報入力シート!Y37)</f>
        <v>短期入所：単独型</v>
      </c>
      <c r="Q16" s="602">
        <f>IF(基本情報入力シート!Z37="","",基本情報入力シート!Z37)</f>
        <v>400000</v>
      </c>
      <c r="R16" s="628">
        <f>IF(基本情報入力シート!AA37="","",基本情報入力シート!AA37)</f>
        <v>10.96</v>
      </c>
      <c r="S16" s="629"/>
      <c r="T16" s="630"/>
      <c r="U16" s="631" t="str">
        <f>IFERROR(IF(S16="","",VLOOKUP(P16,【参考】数式用!$A$5:$K$39,MATCH(T16,【参考】数式用!$I$4:$K$4,0)+8,0)),"")</f>
        <v/>
      </c>
      <c r="V16" s="649" t="str">
        <f>IF(T16="特定加算Ⅰ",VLOOKUP(P16,【参考】数式用!$A$5:$L$39,12,FALSE),"-")</f>
        <v>-</v>
      </c>
      <c r="W16" s="156" t="s">
        <v>60</v>
      </c>
      <c r="X16" s="632">
        <v>2</v>
      </c>
      <c r="Y16" s="198" t="s">
        <v>11</v>
      </c>
      <c r="Z16" s="632">
        <v>6</v>
      </c>
      <c r="AA16" s="364" t="s">
        <v>120</v>
      </c>
      <c r="AB16" s="632">
        <v>3</v>
      </c>
      <c r="AC16" s="198" t="s">
        <v>11</v>
      </c>
      <c r="AD16" s="632">
        <v>3</v>
      </c>
      <c r="AE16" s="198" t="s">
        <v>15</v>
      </c>
      <c r="AF16" s="609" t="s">
        <v>72</v>
      </c>
      <c r="AG16" s="610">
        <f t="shared" si="0"/>
        <v>10</v>
      </c>
      <c r="AH16" s="611" t="s">
        <v>92</v>
      </c>
      <c r="AI16" s="612" t="str">
        <f t="shared" si="1"/>
        <v/>
      </c>
      <c r="AK16" s="165" t="str">
        <f t="shared" si="2"/>
        <v>○</v>
      </c>
      <c r="AL16" s="165" t="str">
        <f>IFERROR(IF(AND(AI16&lt;&gt;"",OR('別紙様式2-2 個表_処遇'!T16="加算Ⅳ",'別紙様式2-2 個表_処遇'!T16="加算Ⅴ",'別紙様式2-2 個表_処遇'!T16="特別加算")),"☓","○"),"")</f>
        <v>○</v>
      </c>
      <c r="AM16" s="167" t="str">
        <f t="shared" si="3"/>
        <v/>
      </c>
      <c r="AN16" s="167" t="str">
        <f t="shared" si="4"/>
        <v/>
      </c>
      <c r="AO16" s="167"/>
      <c r="AP16" s="167"/>
      <c r="AQ16" s="167"/>
      <c r="AR16" s="167"/>
      <c r="AS16" s="167"/>
      <c r="AT16" s="167"/>
      <c r="AU16" s="167"/>
      <c r="AV16" s="633"/>
    </row>
    <row r="17" spans="1:48" ht="33" customHeight="1" thickBot="1">
      <c r="A17" s="595">
        <f t="shared" si="5"/>
        <v>6</v>
      </c>
      <c r="B17" s="596">
        <f>IF(基本情報入力シート!C38="","",基本情報入力シート!C38)</f>
        <v>1</v>
      </c>
      <c r="C17" s="597">
        <f>IF(基本情報入力シート!D38="","",基本情報入力シート!D38)</f>
        <v>2</v>
      </c>
      <c r="D17" s="598">
        <f>IF(基本情報入力シート!E38="","",基本情報入力シート!E38)</f>
        <v>3</v>
      </c>
      <c r="E17" s="598">
        <f>IF(基本情報入力シート!F38="","",基本情報入力シート!F38)</f>
        <v>4</v>
      </c>
      <c r="F17" s="598">
        <f>IF(基本情報入力シート!G38="","",基本情報入力シート!G38)</f>
        <v>5</v>
      </c>
      <c r="G17" s="598">
        <f>IF(基本情報入力シート!H38="","",基本情報入力シート!H38)</f>
        <v>6</v>
      </c>
      <c r="H17" s="598">
        <f>IF(基本情報入力シート!I38="","",基本情報入力シート!I38)</f>
        <v>7</v>
      </c>
      <c r="I17" s="598">
        <f>IF(基本情報入力シート!J38="","",基本情報入力シート!J38)</f>
        <v>8</v>
      </c>
      <c r="J17" s="598">
        <f>IF(基本情報入力シート!K38="","",基本情報入力シート!K38)</f>
        <v>9</v>
      </c>
      <c r="K17" s="599">
        <f>IF(基本情報入力シート!L38="","",基本情報入力シート!L38)</f>
        <v>6</v>
      </c>
      <c r="L17" s="600" t="str">
        <f>IF(基本情報入力シート!M38="","",基本情報入力シート!M38)</f>
        <v>千葉県</v>
      </c>
      <c r="M17" s="600" t="str">
        <f>IF(基本情報入力シート!R38="","",基本情報入力シート!R38)</f>
        <v>千葉県</v>
      </c>
      <c r="N17" s="600" t="str">
        <f>IF(基本情報入力シート!W38="","",基本情報入力シート!W38)</f>
        <v>千葉市</v>
      </c>
      <c r="O17" s="595" t="str">
        <f>IF(基本情報入力シート!X38="","",基本情報入力シート!X38)</f>
        <v>障害福祉事業所名称０６</v>
      </c>
      <c r="P17" s="601" t="str">
        <f>IF(基本情報入力シート!Y38="","",基本情報入力シート!Y38)</f>
        <v>施設入所支援</v>
      </c>
      <c r="Q17" s="602">
        <f>IF(基本情報入力シート!Z38="","",基本情報入力シート!Z38)</f>
        <v>2800000</v>
      </c>
      <c r="R17" s="628">
        <f>IF(基本情報入力シート!AA38="","",基本情報入力シート!AA38)</f>
        <v>10.99</v>
      </c>
      <c r="S17" s="629" t="s">
        <v>118</v>
      </c>
      <c r="T17" s="630" t="s">
        <v>487</v>
      </c>
      <c r="U17" s="631">
        <f>IFERROR(IF(S17="","",VLOOKUP(P17,【参考】数式用!$A$5:$K$39,MATCH(T17,【参考】数式用!$I$4:$K$4,0)+8,0)),"")</f>
        <v>1.9E-2</v>
      </c>
      <c r="V17" s="649" t="str">
        <f>IF(T17="特定加算Ⅰ",VLOOKUP(P17,【参考】数式用!$A$5:$L$39,12,FALSE),"-")</f>
        <v>-</v>
      </c>
      <c r="W17" s="156" t="s">
        <v>227</v>
      </c>
      <c r="X17" s="632">
        <v>2</v>
      </c>
      <c r="Y17" s="198" t="s">
        <v>228</v>
      </c>
      <c r="Z17" s="632">
        <v>4</v>
      </c>
      <c r="AA17" s="364" t="s">
        <v>229</v>
      </c>
      <c r="AB17" s="632">
        <v>3</v>
      </c>
      <c r="AC17" s="198" t="s">
        <v>228</v>
      </c>
      <c r="AD17" s="632">
        <v>3</v>
      </c>
      <c r="AE17" s="198" t="s">
        <v>230</v>
      </c>
      <c r="AF17" s="609" t="s">
        <v>231</v>
      </c>
      <c r="AG17" s="610">
        <f t="shared" ref="AG17:AG80" si="6">IF(X17&gt;=1,(AB17*12+AD17)-(X17*12+Z17)+1,"")</f>
        <v>12</v>
      </c>
      <c r="AH17" s="611" t="s">
        <v>232</v>
      </c>
      <c r="AI17" s="612">
        <f>IFERROR(ROUNDDOWN(ROUND(Q17*R17,0)*U17,0)*AG17,"")</f>
        <v>7016016</v>
      </c>
      <c r="AK17" s="165" t="str">
        <f t="shared" si="2"/>
        <v>○</v>
      </c>
      <c r="AL17" s="165" t="str">
        <f>IFERROR(IF(AND(AI17&lt;&gt;"",OR('別紙様式2-2 個表_処遇'!T17="加算Ⅳ",'別紙様式2-2 個表_処遇'!T17="加算Ⅴ",'別紙様式2-2 個表_処遇'!T17="特別加算")),"☓","○"),"")</f>
        <v>○</v>
      </c>
      <c r="AM17" s="167" t="str">
        <f t="shared" si="3"/>
        <v/>
      </c>
      <c r="AN17" s="167" t="str">
        <f t="shared" si="4"/>
        <v/>
      </c>
      <c r="AO17" s="167"/>
      <c r="AP17" s="167"/>
      <c r="AQ17" s="167"/>
      <c r="AR17" s="167"/>
      <c r="AS17" s="167"/>
      <c r="AT17" s="167"/>
      <c r="AU17" s="167"/>
      <c r="AV17" s="633"/>
    </row>
    <row r="18" spans="1:48" ht="33" customHeight="1" thickBot="1">
      <c r="A18" s="595">
        <f t="shared" si="5"/>
        <v>7</v>
      </c>
      <c r="B18" s="596">
        <f>IF(基本情報入力シート!C39="","",基本情報入力シート!C39)</f>
        <v>1</v>
      </c>
      <c r="C18" s="597">
        <f>IF(基本情報入力シート!D39="","",基本情報入力シート!D39)</f>
        <v>2</v>
      </c>
      <c r="D18" s="598">
        <f>IF(基本情報入力シート!E39="","",基本情報入力シート!E39)</f>
        <v>3</v>
      </c>
      <c r="E18" s="598">
        <f>IF(基本情報入力シート!F39="","",基本情報入力シート!F39)</f>
        <v>4</v>
      </c>
      <c r="F18" s="598">
        <f>IF(基本情報入力シート!G39="","",基本情報入力シート!G39)</f>
        <v>5</v>
      </c>
      <c r="G18" s="598">
        <f>IF(基本情報入力シート!H39="","",基本情報入力シート!H39)</f>
        <v>6</v>
      </c>
      <c r="H18" s="598">
        <f>IF(基本情報入力シート!I39="","",基本情報入力シート!I39)</f>
        <v>7</v>
      </c>
      <c r="I18" s="598">
        <f>IF(基本情報入力シート!J39="","",基本情報入力シート!J39)</f>
        <v>8</v>
      </c>
      <c r="J18" s="598">
        <f>IF(基本情報入力シート!K39="","",基本情報入力シート!K39)</f>
        <v>9</v>
      </c>
      <c r="K18" s="599">
        <f>IF(基本情報入力シート!L39="","",基本情報入力シート!L39)</f>
        <v>6</v>
      </c>
      <c r="L18" s="600" t="str">
        <f>IF(基本情報入力シート!M39="","",基本情報入力シート!M39)</f>
        <v>千葉県</v>
      </c>
      <c r="M18" s="600" t="str">
        <f>IF(基本情報入力シート!R39="","",基本情報入力シート!R39)</f>
        <v>千葉県</v>
      </c>
      <c r="N18" s="600" t="str">
        <f>IF(基本情報入力シート!W39="","",基本情報入力シート!W39)</f>
        <v>千葉市</v>
      </c>
      <c r="O18" s="595" t="str">
        <f>IF(基本情報入力シート!X39="","",基本情報入力シート!X39)</f>
        <v>障害福祉事業所名称０６</v>
      </c>
      <c r="P18" s="601" t="str">
        <f>IF(基本情報入力シート!Y39="","",基本情報入力シート!Y39)</f>
        <v>障害者支援施設：生活介護</v>
      </c>
      <c r="Q18" s="602">
        <f>IF(基本情報入力シート!Z39="","",基本情報入力シート!Z39)</f>
        <v>300000</v>
      </c>
      <c r="R18" s="628">
        <f>IF(基本情報入力シート!AA39="","",基本情報入力シート!AA39)</f>
        <v>10.92</v>
      </c>
      <c r="S18" s="629" t="s">
        <v>118</v>
      </c>
      <c r="T18" s="630" t="s">
        <v>487</v>
      </c>
      <c r="U18" s="631">
        <f>IFERROR(IF(S18="","",VLOOKUP(P18,【参考】数式用!$A$5:$K$39,MATCH(T18,【参考】数式用!$I$4:$K$4,0)+8,0)),"")</f>
        <v>1.9E-2</v>
      </c>
      <c r="V18" s="649" t="str">
        <f>IF(T18="特定加算Ⅰ",VLOOKUP(P18,【参考】数式用!$A$5:$L$39,12,FALSE),"-")</f>
        <v>-</v>
      </c>
      <c r="W18" s="156" t="s">
        <v>227</v>
      </c>
      <c r="X18" s="632">
        <v>2</v>
      </c>
      <c r="Y18" s="198" t="s">
        <v>228</v>
      </c>
      <c r="Z18" s="632">
        <v>4</v>
      </c>
      <c r="AA18" s="364" t="s">
        <v>229</v>
      </c>
      <c r="AB18" s="632">
        <v>3</v>
      </c>
      <c r="AC18" s="198" t="s">
        <v>228</v>
      </c>
      <c r="AD18" s="632">
        <v>3</v>
      </c>
      <c r="AE18" s="198" t="s">
        <v>230</v>
      </c>
      <c r="AF18" s="609" t="s">
        <v>231</v>
      </c>
      <c r="AG18" s="610">
        <f t="shared" si="6"/>
        <v>12</v>
      </c>
      <c r="AH18" s="611" t="s">
        <v>232</v>
      </c>
      <c r="AI18" s="612">
        <f t="shared" si="1"/>
        <v>746928</v>
      </c>
      <c r="AK18" s="165" t="str">
        <f t="shared" si="2"/>
        <v>○</v>
      </c>
      <c r="AL18" s="165" t="str">
        <f>IFERROR(IF(AND(AI18&lt;&gt;"",OR('別紙様式2-2 個表_処遇'!T18="加算Ⅳ",'別紙様式2-2 個表_処遇'!T18="加算Ⅴ",'別紙様式2-2 個表_処遇'!T18="特別加算")),"☓","○"),"")</f>
        <v>○</v>
      </c>
      <c r="AM18" s="167" t="str">
        <f t="shared" si="3"/>
        <v/>
      </c>
      <c r="AN18" s="167" t="str">
        <f t="shared" si="4"/>
        <v/>
      </c>
      <c r="AO18" s="167"/>
      <c r="AP18" s="167"/>
      <c r="AQ18" s="167"/>
      <c r="AR18" s="167"/>
      <c r="AS18" s="167"/>
      <c r="AT18" s="167"/>
      <c r="AU18" s="167"/>
      <c r="AV18" s="633"/>
    </row>
    <row r="19" spans="1:48" ht="33" customHeight="1" thickBot="1">
      <c r="A19" s="595">
        <f t="shared" si="5"/>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28" t="str">
        <f>IF(基本情報入力シート!AA40="","",基本情報入力シート!AA40)</f>
        <v/>
      </c>
      <c r="S19" s="629"/>
      <c r="T19" s="630"/>
      <c r="U19" s="631" t="str">
        <f>IFERROR(IF(S19="","",VLOOKUP(P19,【参考】数式用!$A$5:$K$39,MATCH(T19,【参考】数式用!$I$4:$K$4,0)+8,0)),"")</f>
        <v/>
      </c>
      <c r="V19" s="649" t="str">
        <f>IF(T19="特定加算Ⅰ",VLOOKUP(P19,【参考】数式用!$A$5:$L$39,12,FALSE),"-")</f>
        <v>-</v>
      </c>
      <c r="W19" s="156" t="s">
        <v>227</v>
      </c>
      <c r="X19" s="632"/>
      <c r="Y19" s="198" t="s">
        <v>228</v>
      </c>
      <c r="Z19" s="632"/>
      <c r="AA19" s="364" t="s">
        <v>229</v>
      </c>
      <c r="AB19" s="632"/>
      <c r="AC19" s="198" t="s">
        <v>228</v>
      </c>
      <c r="AD19" s="632"/>
      <c r="AE19" s="198" t="s">
        <v>230</v>
      </c>
      <c r="AF19" s="609" t="s">
        <v>231</v>
      </c>
      <c r="AG19" s="610" t="str">
        <f t="shared" si="6"/>
        <v/>
      </c>
      <c r="AH19" s="611" t="s">
        <v>232</v>
      </c>
      <c r="AI19" s="612" t="str">
        <f t="shared" si="1"/>
        <v/>
      </c>
      <c r="AK19" s="165" t="str">
        <f t="shared" si="2"/>
        <v>○</v>
      </c>
      <c r="AL19" s="165" t="str">
        <f>IFERROR(IF(AND(AI19&lt;&gt;"",OR('別紙様式2-2 個表_処遇'!T19="加算Ⅳ",'別紙様式2-2 個表_処遇'!T19="加算Ⅴ",'別紙様式2-2 個表_処遇'!T19="特別加算")),"☓","○"),"")</f>
        <v>○</v>
      </c>
      <c r="AM19" s="167" t="str">
        <f t="shared" si="3"/>
        <v/>
      </c>
      <c r="AN19" s="167" t="str">
        <f t="shared" si="4"/>
        <v/>
      </c>
      <c r="AO19" s="167"/>
      <c r="AP19" s="167"/>
      <c r="AQ19" s="167"/>
      <c r="AR19" s="167"/>
      <c r="AS19" s="167"/>
      <c r="AT19" s="167"/>
      <c r="AU19" s="167"/>
      <c r="AV19" s="633"/>
    </row>
    <row r="20" spans="1:48" ht="33" customHeight="1" thickBot="1">
      <c r="A20" s="595">
        <f t="shared" si="5"/>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28" t="str">
        <f>IF(基本情報入力シート!AA41="","",基本情報入力シート!AA41)</f>
        <v/>
      </c>
      <c r="S20" s="629"/>
      <c r="T20" s="630"/>
      <c r="U20" s="631" t="str">
        <f>IFERROR(IF(S20="","",VLOOKUP(P20,【参考】数式用!$A$5:$K$39,MATCH(T20,【参考】数式用!$I$4:$K$4,0)+8,0)),"")</f>
        <v/>
      </c>
      <c r="V20" s="649" t="str">
        <f>IF(T20="特定加算Ⅰ",VLOOKUP(P20,【参考】数式用!$A$5:$L$39,12,FALSE),"-")</f>
        <v>-</v>
      </c>
      <c r="W20" s="156" t="s">
        <v>227</v>
      </c>
      <c r="X20" s="632"/>
      <c r="Y20" s="198" t="s">
        <v>228</v>
      </c>
      <c r="Z20" s="632"/>
      <c r="AA20" s="364" t="s">
        <v>229</v>
      </c>
      <c r="AB20" s="632"/>
      <c r="AC20" s="198" t="s">
        <v>228</v>
      </c>
      <c r="AD20" s="632"/>
      <c r="AE20" s="198" t="s">
        <v>230</v>
      </c>
      <c r="AF20" s="609" t="s">
        <v>231</v>
      </c>
      <c r="AG20" s="610" t="str">
        <f t="shared" si="6"/>
        <v/>
      </c>
      <c r="AH20" s="611" t="s">
        <v>232</v>
      </c>
      <c r="AI20" s="612" t="str">
        <f t="shared" si="1"/>
        <v/>
      </c>
      <c r="AK20" s="165" t="str">
        <f t="shared" si="2"/>
        <v>○</v>
      </c>
      <c r="AL20" s="165" t="str">
        <f>IFERROR(IF(AND(AI20&lt;&gt;"",OR('別紙様式2-2 個表_処遇'!T20="加算Ⅳ",'別紙様式2-2 個表_処遇'!T20="加算Ⅴ",'別紙様式2-2 個表_処遇'!T20="特別加算")),"☓","○"),"")</f>
        <v>○</v>
      </c>
      <c r="AM20" s="167" t="str">
        <f t="shared" si="3"/>
        <v/>
      </c>
      <c r="AN20" s="167" t="str">
        <f t="shared" si="4"/>
        <v/>
      </c>
      <c r="AO20" s="167"/>
      <c r="AP20" s="167"/>
      <c r="AQ20" s="167"/>
      <c r="AR20" s="167"/>
      <c r="AS20" s="167"/>
      <c r="AT20" s="167"/>
      <c r="AU20" s="167"/>
      <c r="AV20" s="633"/>
    </row>
    <row r="21" spans="1:48" ht="33" customHeight="1" thickBot="1">
      <c r="A21" s="595">
        <f t="shared" si="5"/>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28" t="str">
        <f>IF(基本情報入力シート!AA42="","",基本情報入力シート!AA42)</f>
        <v/>
      </c>
      <c r="S21" s="629"/>
      <c r="T21" s="630"/>
      <c r="U21" s="631" t="str">
        <f>IFERROR(IF(S21="","",VLOOKUP(P21,【参考】数式用!$A$5:$K$39,MATCH(T21,【参考】数式用!$I$4:$K$4,0)+8,0)),"")</f>
        <v/>
      </c>
      <c r="V21" s="649" t="str">
        <f>IF(T21="特定加算Ⅰ",VLOOKUP(P21,【参考】数式用!$A$5:$L$39,12,FALSE),"-")</f>
        <v>-</v>
      </c>
      <c r="W21" s="156" t="s">
        <v>227</v>
      </c>
      <c r="X21" s="632"/>
      <c r="Y21" s="198" t="s">
        <v>228</v>
      </c>
      <c r="Z21" s="632"/>
      <c r="AA21" s="364" t="s">
        <v>229</v>
      </c>
      <c r="AB21" s="632"/>
      <c r="AC21" s="198" t="s">
        <v>228</v>
      </c>
      <c r="AD21" s="632"/>
      <c r="AE21" s="198" t="s">
        <v>230</v>
      </c>
      <c r="AF21" s="609" t="s">
        <v>231</v>
      </c>
      <c r="AG21" s="610" t="str">
        <f t="shared" si="6"/>
        <v/>
      </c>
      <c r="AH21" s="611" t="s">
        <v>232</v>
      </c>
      <c r="AI21" s="612" t="str">
        <f t="shared" si="1"/>
        <v/>
      </c>
      <c r="AK21" s="165" t="str">
        <f t="shared" si="2"/>
        <v>○</v>
      </c>
      <c r="AL21" s="165" t="str">
        <f>IFERROR(IF(AND(AI21&lt;&gt;"",OR('別紙様式2-2 個表_処遇'!T21="加算Ⅳ",'別紙様式2-2 個表_処遇'!T21="加算Ⅴ",'別紙様式2-2 個表_処遇'!T21="特別加算")),"☓","○"),"")</f>
        <v>○</v>
      </c>
      <c r="AM21" s="167" t="str">
        <f t="shared" si="3"/>
        <v/>
      </c>
      <c r="AN21" s="167" t="str">
        <f t="shared" si="4"/>
        <v/>
      </c>
      <c r="AO21" s="167"/>
      <c r="AP21" s="167"/>
      <c r="AQ21" s="167"/>
      <c r="AR21" s="167"/>
      <c r="AS21" s="167"/>
      <c r="AT21" s="167"/>
      <c r="AU21" s="167"/>
      <c r="AV21" s="633"/>
    </row>
    <row r="22" spans="1:48" ht="33" customHeight="1" thickBot="1">
      <c r="A22" s="595">
        <f t="shared" si="5"/>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28" t="str">
        <f>IF(基本情報入力シート!AA43="","",基本情報入力シート!AA43)</f>
        <v/>
      </c>
      <c r="S22" s="629"/>
      <c r="T22" s="630"/>
      <c r="U22" s="631" t="str">
        <f>IFERROR(IF(S22="","",VLOOKUP(P22,【参考】数式用!$A$5:$K$39,MATCH(T22,【参考】数式用!$I$4:$K$4,0)+8,0)),"")</f>
        <v/>
      </c>
      <c r="V22" s="649" t="str">
        <f>IF(T22="特定加算Ⅰ",VLOOKUP(P22,【参考】数式用!$A$5:$L$39,12,FALSE),"-")</f>
        <v>-</v>
      </c>
      <c r="W22" s="156" t="s">
        <v>227</v>
      </c>
      <c r="X22" s="632"/>
      <c r="Y22" s="198" t="s">
        <v>228</v>
      </c>
      <c r="Z22" s="632"/>
      <c r="AA22" s="364" t="s">
        <v>229</v>
      </c>
      <c r="AB22" s="632"/>
      <c r="AC22" s="198" t="s">
        <v>228</v>
      </c>
      <c r="AD22" s="632"/>
      <c r="AE22" s="198" t="s">
        <v>230</v>
      </c>
      <c r="AF22" s="609" t="s">
        <v>231</v>
      </c>
      <c r="AG22" s="610" t="str">
        <f t="shared" si="6"/>
        <v/>
      </c>
      <c r="AH22" s="611" t="s">
        <v>232</v>
      </c>
      <c r="AI22" s="612" t="str">
        <f t="shared" si="1"/>
        <v/>
      </c>
      <c r="AK22" s="165" t="str">
        <f t="shared" si="2"/>
        <v>○</v>
      </c>
      <c r="AL22" s="165" t="str">
        <f>IFERROR(IF(AND(AI22&lt;&gt;"",OR('別紙様式2-2 個表_処遇'!T22="加算Ⅳ",'別紙様式2-2 個表_処遇'!T22="加算Ⅴ",'別紙様式2-2 個表_処遇'!T22="特別加算")),"☓","○"),"")</f>
        <v>○</v>
      </c>
      <c r="AM22" s="167" t="str">
        <f t="shared" si="3"/>
        <v/>
      </c>
      <c r="AN22" s="167" t="str">
        <f t="shared" si="4"/>
        <v/>
      </c>
      <c r="AO22" s="167"/>
      <c r="AP22" s="167"/>
      <c r="AQ22" s="167"/>
      <c r="AR22" s="167"/>
      <c r="AS22" s="167"/>
      <c r="AT22" s="167"/>
      <c r="AU22" s="167"/>
      <c r="AV22" s="633"/>
    </row>
    <row r="23" spans="1:48" ht="33" customHeight="1" thickBot="1">
      <c r="A23" s="595">
        <f t="shared" si="5"/>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28" t="str">
        <f>IF(基本情報入力シート!AA44="","",基本情報入力シート!AA44)</f>
        <v/>
      </c>
      <c r="S23" s="629"/>
      <c r="T23" s="630"/>
      <c r="U23" s="631" t="str">
        <f>IFERROR(IF(S23="","",VLOOKUP(P23,【参考】数式用!$A$5:$K$39,MATCH(T23,【参考】数式用!$I$4:$K$4,0)+8,0)),"")</f>
        <v/>
      </c>
      <c r="V23" s="649" t="str">
        <f>IF(T23="特定加算Ⅰ",VLOOKUP(P23,【参考】数式用!$A$5:$L$39,12,FALSE),"-")</f>
        <v>-</v>
      </c>
      <c r="W23" s="156" t="s">
        <v>227</v>
      </c>
      <c r="X23" s="632"/>
      <c r="Y23" s="198" t="s">
        <v>228</v>
      </c>
      <c r="Z23" s="632"/>
      <c r="AA23" s="364" t="s">
        <v>229</v>
      </c>
      <c r="AB23" s="632"/>
      <c r="AC23" s="198" t="s">
        <v>228</v>
      </c>
      <c r="AD23" s="632"/>
      <c r="AE23" s="198" t="s">
        <v>230</v>
      </c>
      <c r="AF23" s="609" t="s">
        <v>231</v>
      </c>
      <c r="AG23" s="610" t="str">
        <f t="shared" si="6"/>
        <v/>
      </c>
      <c r="AH23" s="611" t="s">
        <v>232</v>
      </c>
      <c r="AI23" s="612" t="str">
        <f t="shared" si="1"/>
        <v/>
      </c>
      <c r="AK23" s="165" t="str">
        <f t="shared" si="2"/>
        <v>○</v>
      </c>
      <c r="AL23" s="165" t="str">
        <f>IFERROR(IF(AND(AI23&lt;&gt;"",OR('別紙様式2-2 個表_処遇'!T23="加算Ⅳ",'別紙様式2-2 個表_処遇'!T23="加算Ⅴ",'別紙様式2-2 個表_処遇'!T23="特別加算")),"☓","○"),"")</f>
        <v>○</v>
      </c>
      <c r="AM23" s="167" t="str">
        <f t="shared" si="3"/>
        <v/>
      </c>
      <c r="AN23" s="167" t="str">
        <f t="shared" si="4"/>
        <v/>
      </c>
      <c r="AO23" s="167"/>
      <c r="AP23" s="167"/>
      <c r="AQ23" s="167"/>
      <c r="AR23" s="167"/>
      <c r="AS23" s="167"/>
      <c r="AT23" s="167"/>
      <c r="AU23" s="167"/>
      <c r="AV23" s="633"/>
    </row>
    <row r="24" spans="1:48" ht="33" customHeight="1" thickBot="1">
      <c r="A24" s="595">
        <f t="shared" si="5"/>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28" t="str">
        <f>IF(基本情報入力シート!AA45="","",基本情報入力シート!AA45)</f>
        <v/>
      </c>
      <c r="S24" s="629"/>
      <c r="T24" s="630"/>
      <c r="U24" s="631" t="str">
        <f>IFERROR(IF(S24="","",VLOOKUP(P24,【参考】数式用!$A$5:$K$39,MATCH(T24,【参考】数式用!$I$4:$K$4,0)+8,0)),"")</f>
        <v/>
      </c>
      <c r="V24" s="649" t="str">
        <f>IF(T24="特定加算Ⅰ",VLOOKUP(P24,【参考】数式用!$A$5:$L$39,12,FALSE),"-")</f>
        <v>-</v>
      </c>
      <c r="W24" s="156" t="s">
        <v>227</v>
      </c>
      <c r="X24" s="632"/>
      <c r="Y24" s="198" t="s">
        <v>228</v>
      </c>
      <c r="Z24" s="632"/>
      <c r="AA24" s="364" t="s">
        <v>229</v>
      </c>
      <c r="AB24" s="632"/>
      <c r="AC24" s="198" t="s">
        <v>228</v>
      </c>
      <c r="AD24" s="632"/>
      <c r="AE24" s="198" t="s">
        <v>230</v>
      </c>
      <c r="AF24" s="609" t="s">
        <v>231</v>
      </c>
      <c r="AG24" s="610" t="str">
        <f t="shared" si="6"/>
        <v/>
      </c>
      <c r="AH24" s="611" t="s">
        <v>232</v>
      </c>
      <c r="AI24" s="612" t="str">
        <f t="shared" si="1"/>
        <v/>
      </c>
      <c r="AK24" s="165" t="str">
        <f t="shared" si="2"/>
        <v>○</v>
      </c>
      <c r="AL24" s="165" t="str">
        <f>IFERROR(IF(AND(AI24&lt;&gt;"",OR('別紙様式2-2 個表_処遇'!T24="加算Ⅳ",'別紙様式2-2 個表_処遇'!T24="加算Ⅴ",'別紙様式2-2 個表_処遇'!T24="特別加算")),"☓","○"),"")</f>
        <v>○</v>
      </c>
      <c r="AM24" s="167" t="str">
        <f t="shared" si="3"/>
        <v/>
      </c>
      <c r="AN24" s="167" t="str">
        <f t="shared" si="4"/>
        <v/>
      </c>
      <c r="AO24" s="167"/>
      <c r="AP24" s="167"/>
      <c r="AQ24" s="167"/>
      <c r="AR24" s="167"/>
      <c r="AS24" s="167"/>
      <c r="AT24" s="167"/>
      <c r="AU24" s="167"/>
      <c r="AV24" s="633"/>
    </row>
    <row r="25" spans="1:48" ht="33" customHeight="1" thickBot="1">
      <c r="A25" s="595">
        <f t="shared" si="5"/>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28" t="str">
        <f>IF(基本情報入力シート!AA46="","",基本情報入力シート!AA46)</f>
        <v/>
      </c>
      <c r="S25" s="629"/>
      <c r="T25" s="630"/>
      <c r="U25" s="631" t="str">
        <f>IFERROR(IF(S25="","",VLOOKUP(P25,【参考】数式用!$A$5:$K$39,MATCH(T25,【参考】数式用!$I$4:$K$4,0)+8,0)),"")</f>
        <v/>
      </c>
      <c r="V25" s="649" t="str">
        <f>IF(T25="特定加算Ⅰ",VLOOKUP(P25,【参考】数式用!$A$5:$L$39,12,FALSE),"-")</f>
        <v>-</v>
      </c>
      <c r="W25" s="156" t="s">
        <v>227</v>
      </c>
      <c r="X25" s="632"/>
      <c r="Y25" s="198" t="s">
        <v>228</v>
      </c>
      <c r="Z25" s="632"/>
      <c r="AA25" s="364" t="s">
        <v>229</v>
      </c>
      <c r="AB25" s="632"/>
      <c r="AC25" s="198" t="s">
        <v>228</v>
      </c>
      <c r="AD25" s="632"/>
      <c r="AE25" s="198" t="s">
        <v>230</v>
      </c>
      <c r="AF25" s="609" t="s">
        <v>231</v>
      </c>
      <c r="AG25" s="610" t="str">
        <f t="shared" si="6"/>
        <v/>
      </c>
      <c r="AH25" s="611" t="s">
        <v>232</v>
      </c>
      <c r="AI25" s="612" t="str">
        <f t="shared" si="1"/>
        <v/>
      </c>
      <c r="AK25" s="165" t="str">
        <f t="shared" si="2"/>
        <v>○</v>
      </c>
      <c r="AL25" s="165" t="str">
        <f>IFERROR(IF(AND(AI25&lt;&gt;"",OR('別紙様式2-2 個表_処遇'!T25="加算Ⅳ",'別紙様式2-2 個表_処遇'!T25="加算Ⅴ",'別紙様式2-2 個表_処遇'!T25="特別加算")),"☓","○"),"")</f>
        <v>○</v>
      </c>
      <c r="AM25" s="167" t="str">
        <f t="shared" si="3"/>
        <v/>
      </c>
      <c r="AN25" s="167" t="str">
        <f t="shared" si="4"/>
        <v/>
      </c>
      <c r="AO25" s="167"/>
      <c r="AP25" s="167"/>
      <c r="AQ25" s="167"/>
      <c r="AR25" s="167"/>
      <c r="AS25" s="167"/>
      <c r="AT25" s="167"/>
      <c r="AU25" s="167"/>
      <c r="AV25" s="633"/>
    </row>
    <row r="26" spans="1:48" ht="33" customHeight="1" thickBot="1">
      <c r="A26" s="595">
        <f t="shared" si="5"/>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28" t="str">
        <f>IF(基本情報入力シート!AA47="","",基本情報入力シート!AA47)</f>
        <v/>
      </c>
      <c r="S26" s="629"/>
      <c r="T26" s="630"/>
      <c r="U26" s="631" t="str">
        <f>IFERROR(IF(S26="","",VLOOKUP(P26,【参考】数式用!$A$5:$K$39,MATCH(T26,【参考】数式用!$I$4:$K$4,0)+8,0)),"")</f>
        <v/>
      </c>
      <c r="V26" s="649" t="str">
        <f>IF(T26="特定加算Ⅰ",VLOOKUP(P26,【参考】数式用!$A$5:$L$39,12,FALSE),"-")</f>
        <v>-</v>
      </c>
      <c r="W26" s="156" t="s">
        <v>227</v>
      </c>
      <c r="X26" s="632"/>
      <c r="Y26" s="198" t="s">
        <v>228</v>
      </c>
      <c r="Z26" s="632"/>
      <c r="AA26" s="364" t="s">
        <v>229</v>
      </c>
      <c r="AB26" s="632"/>
      <c r="AC26" s="198" t="s">
        <v>228</v>
      </c>
      <c r="AD26" s="632"/>
      <c r="AE26" s="198" t="s">
        <v>230</v>
      </c>
      <c r="AF26" s="609" t="s">
        <v>231</v>
      </c>
      <c r="AG26" s="610" t="str">
        <f t="shared" si="6"/>
        <v/>
      </c>
      <c r="AH26" s="611" t="s">
        <v>232</v>
      </c>
      <c r="AI26" s="612" t="str">
        <f t="shared" si="1"/>
        <v/>
      </c>
      <c r="AK26" s="165" t="str">
        <f t="shared" si="2"/>
        <v>○</v>
      </c>
      <c r="AL26" s="165" t="str">
        <f>IFERROR(IF(AND(AI26&lt;&gt;"",OR('別紙様式2-2 個表_処遇'!T26="加算Ⅳ",'別紙様式2-2 個表_処遇'!T26="加算Ⅴ",'別紙様式2-2 個表_処遇'!T26="特別加算")),"☓","○"),"")</f>
        <v>○</v>
      </c>
      <c r="AM26" s="167" t="str">
        <f t="shared" si="3"/>
        <v/>
      </c>
      <c r="AN26" s="167" t="str">
        <f t="shared" si="4"/>
        <v/>
      </c>
      <c r="AO26" s="167"/>
      <c r="AP26" s="167"/>
      <c r="AQ26" s="167"/>
      <c r="AR26" s="167"/>
      <c r="AS26" s="167"/>
      <c r="AT26" s="167"/>
      <c r="AU26" s="167"/>
      <c r="AV26" s="633"/>
    </row>
    <row r="27" spans="1:48" ht="33" customHeight="1" thickBot="1">
      <c r="A27" s="595">
        <f t="shared" si="5"/>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28" t="str">
        <f>IF(基本情報入力シート!AA48="","",基本情報入力シート!AA48)</f>
        <v/>
      </c>
      <c r="S27" s="629"/>
      <c r="T27" s="630"/>
      <c r="U27" s="631" t="str">
        <f>IFERROR(IF(S27="","",VLOOKUP(P27,【参考】数式用!$A$5:$K$39,MATCH(T27,【参考】数式用!$I$4:$K$4,0)+8,0)),"")</f>
        <v/>
      </c>
      <c r="V27" s="649" t="str">
        <f>IF(T27="特定加算Ⅰ",VLOOKUP(P27,【参考】数式用!$A$5:$L$39,12,FALSE),"-")</f>
        <v>-</v>
      </c>
      <c r="W27" s="156" t="s">
        <v>227</v>
      </c>
      <c r="X27" s="632"/>
      <c r="Y27" s="198" t="s">
        <v>228</v>
      </c>
      <c r="Z27" s="632"/>
      <c r="AA27" s="364" t="s">
        <v>229</v>
      </c>
      <c r="AB27" s="632"/>
      <c r="AC27" s="198" t="s">
        <v>228</v>
      </c>
      <c r="AD27" s="632"/>
      <c r="AE27" s="198" t="s">
        <v>230</v>
      </c>
      <c r="AF27" s="609" t="s">
        <v>231</v>
      </c>
      <c r="AG27" s="610" t="str">
        <f t="shared" si="6"/>
        <v/>
      </c>
      <c r="AH27" s="611" t="s">
        <v>232</v>
      </c>
      <c r="AI27" s="612" t="str">
        <f t="shared" si="1"/>
        <v/>
      </c>
      <c r="AK27" s="165" t="str">
        <f t="shared" si="2"/>
        <v>○</v>
      </c>
      <c r="AL27" s="165" t="str">
        <f>IFERROR(IF(AND(AI27&lt;&gt;"",OR('別紙様式2-2 個表_処遇'!T27="加算Ⅳ",'別紙様式2-2 個表_処遇'!T27="加算Ⅴ",'別紙様式2-2 個表_処遇'!T27="特別加算")),"☓","○"),"")</f>
        <v>○</v>
      </c>
      <c r="AM27" s="167" t="str">
        <f t="shared" si="3"/>
        <v/>
      </c>
      <c r="AN27" s="167" t="str">
        <f t="shared" si="4"/>
        <v/>
      </c>
      <c r="AO27" s="167"/>
      <c r="AP27" s="167"/>
      <c r="AQ27" s="167"/>
      <c r="AR27" s="167"/>
      <c r="AS27" s="167"/>
      <c r="AT27" s="167"/>
      <c r="AU27" s="167"/>
      <c r="AV27" s="633"/>
    </row>
    <row r="28" spans="1:48" ht="33" customHeight="1" thickBot="1">
      <c r="A28" s="595">
        <f t="shared" si="5"/>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28" t="str">
        <f>IF(基本情報入力シート!AA49="","",基本情報入力シート!AA49)</f>
        <v/>
      </c>
      <c r="S28" s="629"/>
      <c r="T28" s="630"/>
      <c r="U28" s="631" t="str">
        <f>IFERROR(IF(S28="","",VLOOKUP(P28,【参考】数式用!$A$5:$K$39,MATCH(T28,【参考】数式用!$I$4:$K$4,0)+8,0)),"")</f>
        <v/>
      </c>
      <c r="V28" s="649" t="str">
        <f>IF(T28="特定加算Ⅰ",VLOOKUP(P28,【参考】数式用!$A$5:$L$39,12,FALSE),"-")</f>
        <v>-</v>
      </c>
      <c r="W28" s="156" t="s">
        <v>227</v>
      </c>
      <c r="X28" s="632"/>
      <c r="Y28" s="198" t="s">
        <v>228</v>
      </c>
      <c r="Z28" s="632"/>
      <c r="AA28" s="364" t="s">
        <v>229</v>
      </c>
      <c r="AB28" s="632"/>
      <c r="AC28" s="198" t="s">
        <v>228</v>
      </c>
      <c r="AD28" s="632"/>
      <c r="AE28" s="198" t="s">
        <v>230</v>
      </c>
      <c r="AF28" s="609" t="s">
        <v>231</v>
      </c>
      <c r="AG28" s="610" t="str">
        <f t="shared" si="6"/>
        <v/>
      </c>
      <c r="AH28" s="611" t="s">
        <v>232</v>
      </c>
      <c r="AI28" s="612" t="str">
        <f t="shared" si="1"/>
        <v/>
      </c>
      <c r="AK28" s="165" t="str">
        <f t="shared" si="2"/>
        <v>○</v>
      </c>
      <c r="AL28" s="165" t="str">
        <f>IFERROR(IF(AND(AI28&lt;&gt;"",OR('別紙様式2-2 個表_処遇'!T28="加算Ⅳ",'別紙様式2-2 個表_処遇'!T28="加算Ⅴ",'別紙様式2-2 個表_処遇'!T28="特別加算")),"☓","○"),"")</f>
        <v>○</v>
      </c>
      <c r="AM28" s="167" t="str">
        <f t="shared" si="3"/>
        <v/>
      </c>
      <c r="AN28" s="167" t="str">
        <f t="shared" si="4"/>
        <v/>
      </c>
      <c r="AO28" s="167"/>
      <c r="AP28" s="167"/>
      <c r="AQ28" s="167"/>
      <c r="AR28" s="167"/>
      <c r="AS28" s="167"/>
      <c r="AT28" s="167"/>
      <c r="AU28" s="167"/>
      <c r="AV28" s="633"/>
    </row>
    <row r="29" spans="1:48" ht="33" customHeight="1" thickBot="1">
      <c r="A29" s="595">
        <f t="shared" si="5"/>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28" t="str">
        <f>IF(基本情報入力シート!AA50="","",基本情報入力シート!AA50)</f>
        <v/>
      </c>
      <c r="S29" s="629"/>
      <c r="T29" s="630"/>
      <c r="U29" s="631" t="str">
        <f>IFERROR(IF(S29="","",VLOOKUP(P29,【参考】数式用!$A$5:$K$39,MATCH(T29,【参考】数式用!$I$4:$K$4,0)+8,0)),"")</f>
        <v/>
      </c>
      <c r="V29" s="649" t="str">
        <f>IF(T29="特定加算Ⅰ",VLOOKUP(P29,【参考】数式用!$A$5:$L$39,12,FALSE),"-")</f>
        <v>-</v>
      </c>
      <c r="W29" s="156" t="s">
        <v>227</v>
      </c>
      <c r="X29" s="632"/>
      <c r="Y29" s="198" t="s">
        <v>228</v>
      </c>
      <c r="Z29" s="632"/>
      <c r="AA29" s="364" t="s">
        <v>229</v>
      </c>
      <c r="AB29" s="632"/>
      <c r="AC29" s="198" t="s">
        <v>228</v>
      </c>
      <c r="AD29" s="632"/>
      <c r="AE29" s="198" t="s">
        <v>230</v>
      </c>
      <c r="AF29" s="609" t="s">
        <v>231</v>
      </c>
      <c r="AG29" s="610" t="str">
        <f t="shared" si="6"/>
        <v/>
      </c>
      <c r="AH29" s="611" t="s">
        <v>232</v>
      </c>
      <c r="AI29" s="612" t="str">
        <f t="shared" si="1"/>
        <v/>
      </c>
      <c r="AK29" s="165" t="str">
        <f t="shared" si="2"/>
        <v>○</v>
      </c>
      <c r="AL29" s="165" t="str">
        <f>IFERROR(IF(AND(AI29&lt;&gt;"",OR('別紙様式2-2 個表_処遇'!T29="加算Ⅳ",'別紙様式2-2 個表_処遇'!T29="加算Ⅴ",'別紙様式2-2 個表_処遇'!T29="特別加算")),"☓","○"),"")</f>
        <v>○</v>
      </c>
      <c r="AM29" s="167" t="str">
        <f t="shared" si="3"/>
        <v/>
      </c>
      <c r="AN29" s="167" t="str">
        <f t="shared" si="4"/>
        <v/>
      </c>
      <c r="AO29" s="167"/>
      <c r="AP29" s="167"/>
      <c r="AQ29" s="167"/>
      <c r="AR29" s="167"/>
      <c r="AS29" s="167"/>
      <c r="AT29" s="167"/>
      <c r="AU29" s="167"/>
      <c r="AV29" s="633"/>
    </row>
    <row r="30" spans="1:48" ht="33" customHeight="1" thickBot="1">
      <c r="A30" s="595">
        <f t="shared" si="5"/>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28" t="str">
        <f>IF(基本情報入力シート!AA51="","",基本情報入力シート!AA51)</f>
        <v/>
      </c>
      <c r="S30" s="629"/>
      <c r="T30" s="630"/>
      <c r="U30" s="631" t="str">
        <f>IFERROR(IF(S30="","",VLOOKUP(P30,【参考】数式用!$A$5:$K$39,MATCH(T30,【参考】数式用!$I$4:$K$4,0)+8,0)),"")</f>
        <v/>
      </c>
      <c r="V30" s="649" t="str">
        <f>IF(T30="特定加算Ⅰ",VLOOKUP(P30,【参考】数式用!$A$5:$L$39,12,FALSE),"-")</f>
        <v>-</v>
      </c>
      <c r="W30" s="156" t="s">
        <v>227</v>
      </c>
      <c r="X30" s="632"/>
      <c r="Y30" s="198" t="s">
        <v>228</v>
      </c>
      <c r="Z30" s="632"/>
      <c r="AA30" s="364" t="s">
        <v>229</v>
      </c>
      <c r="AB30" s="632"/>
      <c r="AC30" s="198" t="s">
        <v>228</v>
      </c>
      <c r="AD30" s="632"/>
      <c r="AE30" s="198" t="s">
        <v>230</v>
      </c>
      <c r="AF30" s="609" t="s">
        <v>231</v>
      </c>
      <c r="AG30" s="610" t="str">
        <f t="shared" si="6"/>
        <v/>
      </c>
      <c r="AH30" s="611" t="s">
        <v>232</v>
      </c>
      <c r="AI30" s="612" t="str">
        <f t="shared" si="1"/>
        <v/>
      </c>
      <c r="AK30" s="165" t="str">
        <f t="shared" si="2"/>
        <v>○</v>
      </c>
      <c r="AL30" s="165" t="str">
        <f>IFERROR(IF(AND(AI30&lt;&gt;"",OR('別紙様式2-2 個表_処遇'!T30="加算Ⅳ",'別紙様式2-2 個表_処遇'!T30="加算Ⅴ",'別紙様式2-2 個表_処遇'!T30="特別加算")),"☓","○"),"")</f>
        <v>○</v>
      </c>
      <c r="AM30" s="167" t="str">
        <f t="shared" si="3"/>
        <v/>
      </c>
      <c r="AN30" s="167" t="str">
        <f t="shared" si="4"/>
        <v/>
      </c>
      <c r="AO30" s="167"/>
      <c r="AP30" s="167"/>
      <c r="AQ30" s="167"/>
      <c r="AR30" s="167"/>
      <c r="AS30" s="167"/>
      <c r="AT30" s="167"/>
      <c r="AU30" s="167"/>
      <c r="AV30" s="633"/>
    </row>
    <row r="31" spans="1:48" ht="33" customHeight="1" thickBot="1">
      <c r="A31" s="595">
        <f t="shared" si="5"/>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28" t="str">
        <f>IF(基本情報入力シート!AA52="","",基本情報入力シート!AA52)</f>
        <v/>
      </c>
      <c r="S31" s="629"/>
      <c r="T31" s="630"/>
      <c r="U31" s="631" t="str">
        <f>IFERROR(IF(S31="","",VLOOKUP(P31,【参考】数式用!$A$5:$K$39,MATCH(T31,【参考】数式用!$I$4:$K$4,0)+8,0)),"")</f>
        <v/>
      </c>
      <c r="V31" s="649" t="str">
        <f>IF(T31="特定加算Ⅰ",VLOOKUP(P31,【参考】数式用!$A$5:$L$39,12,FALSE),"-")</f>
        <v>-</v>
      </c>
      <c r="W31" s="156" t="s">
        <v>227</v>
      </c>
      <c r="X31" s="632"/>
      <c r="Y31" s="198" t="s">
        <v>228</v>
      </c>
      <c r="Z31" s="632"/>
      <c r="AA31" s="364" t="s">
        <v>229</v>
      </c>
      <c r="AB31" s="632"/>
      <c r="AC31" s="198" t="s">
        <v>228</v>
      </c>
      <c r="AD31" s="632"/>
      <c r="AE31" s="198" t="s">
        <v>230</v>
      </c>
      <c r="AF31" s="609" t="s">
        <v>231</v>
      </c>
      <c r="AG31" s="610" t="str">
        <f t="shared" si="6"/>
        <v/>
      </c>
      <c r="AH31" s="611" t="s">
        <v>232</v>
      </c>
      <c r="AI31" s="612" t="str">
        <f t="shared" si="1"/>
        <v/>
      </c>
      <c r="AK31" s="165" t="str">
        <f t="shared" si="2"/>
        <v>○</v>
      </c>
      <c r="AL31" s="165" t="str">
        <f>IFERROR(IF(AND(AI31&lt;&gt;"",OR('別紙様式2-2 個表_処遇'!T31="加算Ⅳ",'別紙様式2-2 個表_処遇'!T31="加算Ⅴ",'別紙様式2-2 個表_処遇'!T31="特別加算")),"☓","○"),"")</f>
        <v>○</v>
      </c>
      <c r="AM31" s="167" t="str">
        <f t="shared" si="3"/>
        <v/>
      </c>
      <c r="AN31" s="167" t="str">
        <f t="shared" si="4"/>
        <v/>
      </c>
      <c r="AO31" s="167"/>
      <c r="AP31" s="167"/>
      <c r="AQ31" s="167"/>
      <c r="AR31" s="167"/>
      <c r="AS31" s="167"/>
      <c r="AT31" s="167"/>
      <c r="AU31" s="167"/>
      <c r="AV31" s="633"/>
    </row>
    <row r="32" spans="1:48" ht="33" customHeight="1" thickBot="1">
      <c r="A32" s="595">
        <f t="shared" si="5"/>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28" t="str">
        <f>IF(基本情報入力シート!AA53="","",基本情報入力シート!AA53)</f>
        <v/>
      </c>
      <c r="S32" s="629"/>
      <c r="T32" s="630"/>
      <c r="U32" s="631" t="str">
        <f>IFERROR(IF(S32="","",VLOOKUP(P32,【参考】数式用!$A$5:$K$39,MATCH(T32,【参考】数式用!$I$4:$K$4,0)+8,0)),"")</f>
        <v/>
      </c>
      <c r="V32" s="649" t="str">
        <f>IF(T32="特定加算Ⅰ",VLOOKUP(P32,【参考】数式用!$A$5:$L$39,12,FALSE),"-")</f>
        <v>-</v>
      </c>
      <c r="W32" s="156" t="s">
        <v>227</v>
      </c>
      <c r="X32" s="632"/>
      <c r="Y32" s="198" t="s">
        <v>228</v>
      </c>
      <c r="Z32" s="632"/>
      <c r="AA32" s="364" t="s">
        <v>229</v>
      </c>
      <c r="AB32" s="632"/>
      <c r="AC32" s="198" t="s">
        <v>228</v>
      </c>
      <c r="AD32" s="632"/>
      <c r="AE32" s="198" t="s">
        <v>230</v>
      </c>
      <c r="AF32" s="609" t="s">
        <v>231</v>
      </c>
      <c r="AG32" s="610" t="str">
        <f t="shared" si="6"/>
        <v/>
      </c>
      <c r="AH32" s="611" t="s">
        <v>232</v>
      </c>
      <c r="AI32" s="612" t="str">
        <f t="shared" si="1"/>
        <v/>
      </c>
      <c r="AK32" s="165" t="str">
        <f t="shared" si="2"/>
        <v>○</v>
      </c>
      <c r="AL32" s="165" t="str">
        <f>IFERROR(IF(AND(AI32&lt;&gt;"",OR('別紙様式2-2 個表_処遇'!T32="加算Ⅳ",'別紙様式2-2 個表_処遇'!T32="加算Ⅴ",'別紙様式2-2 個表_処遇'!T32="特別加算")),"☓","○"),"")</f>
        <v>○</v>
      </c>
      <c r="AM32" s="167" t="str">
        <f t="shared" si="3"/>
        <v/>
      </c>
      <c r="AN32" s="167" t="str">
        <f t="shared" si="4"/>
        <v/>
      </c>
      <c r="AO32" s="167"/>
      <c r="AP32" s="167"/>
      <c r="AQ32" s="167"/>
      <c r="AR32" s="167"/>
      <c r="AS32" s="167"/>
      <c r="AT32" s="167"/>
      <c r="AU32" s="167"/>
      <c r="AV32" s="633"/>
    </row>
    <row r="33" spans="1:48" ht="33" customHeight="1" thickBot="1">
      <c r="A33" s="595">
        <f t="shared" si="5"/>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28" t="str">
        <f>IF(基本情報入力シート!AA54="","",基本情報入力シート!AA54)</f>
        <v/>
      </c>
      <c r="S33" s="629"/>
      <c r="T33" s="630"/>
      <c r="U33" s="631" t="str">
        <f>IFERROR(IF(S33="","",VLOOKUP(P33,【参考】数式用!$A$5:$K$39,MATCH(T33,【参考】数式用!$I$4:$K$4,0)+8,0)),"")</f>
        <v/>
      </c>
      <c r="V33" s="649" t="str">
        <f>IF(T33="特定加算Ⅰ",VLOOKUP(P33,【参考】数式用!$A$5:$L$39,12,FALSE),"-")</f>
        <v>-</v>
      </c>
      <c r="W33" s="156" t="s">
        <v>227</v>
      </c>
      <c r="X33" s="632"/>
      <c r="Y33" s="198" t="s">
        <v>228</v>
      </c>
      <c r="Z33" s="632"/>
      <c r="AA33" s="364" t="s">
        <v>229</v>
      </c>
      <c r="AB33" s="632"/>
      <c r="AC33" s="198" t="s">
        <v>228</v>
      </c>
      <c r="AD33" s="632"/>
      <c r="AE33" s="198" t="s">
        <v>230</v>
      </c>
      <c r="AF33" s="609" t="s">
        <v>231</v>
      </c>
      <c r="AG33" s="610" t="str">
        <f t="shared" si="6"/>
        <v/>
      </c>
      <c r="AH33" s="611" t="s">
        <v>232</v>
      </c>
      <c r="AI33" s="612" t="str">
        <f t="shared" si="1"/>
        <v/>
      </c>
      <c r="AK33" s="165" t="str">
        <f t="shared" si="2"/>
        <v>○</v>
      </c>
      <c r="AL33" s="165" t="str">
        <f>IFERROR(IF(AND(AI33&lt;&gt;"",OR('別紙様式2-2 個表_処遇'!T33="加算Ⅳ",'別紙様式2-2 個表_処遇'!T33="加算Ⅴ",'別紙様式2-2 個表_処遇'!T33="特別加算")),"☓","○"),"")</f>
        <v>○</v>
      </c>
      <c r="AM33" s="167" t="str">
        <f t="shared" si="3"/>
        <v/>
      </c>
      <c r="AN33" s="167" t="str">
        <f t="shared" si="4"/>
        <v/>
      </c>
      <c r="AO33" s="167"/>
      <c r="AP33" s="167"/>
      <c r="AQ33" s="167"/>
      <c r="AR33" s="167"/>
      <c r="AS33" s="167"/>
      <c r="AT33" s="167"/>
      <c r="AU33" s="167"/>
      <c r="AV33" s="633"/>
    </row>
    <row r="34" spans="1:48" ht="33" customHeight="1" thickBot="1">
      <c r="A34" s="595">
        <f t="shared" si="5"/>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28" t="str">
        <f>IF(基本情報入力シート!AA55="","",基本情報入力シート!AA55)</f>
        <v/>
      </c>
      <c r="S34" s="629"/>
      <c r="T34" s="630"/>
      <c r="U34" s="631" t="str">
        <f>IFERROR(IF(S34="","",VLOOKUP(P34,【参考】数式用!$A$5:$K$39,MATCH(T34,【参考】数式用!$I$4:$K$4,0)+8,0)),"")</f>
        <v/>
      </c>
      <c r="V34" s="649" t="str">
        <f>IF(T34="特定加算Ⅰ",VLOOKUP(P34,【参考】数式用!$A$5:$L$39,12,FALSE),"-")</f>
        <v>-</v>
      </c>
      <c r="W34" s="156" t="s">
        <v>227</v>
      </c>
      <c r="X34" s="632"/>
      <c r="Y34" s="198" t="s">
        <v>228</v>
      </c>
      <c r="Z34" s="632"/>
      <c r="AA34" s="364" t="s">
        <v>229</v>
      </c>
      <c r="AB34" s="632"/>
      <c r="AC34" s="198" t="s">
        <v>228</v>
      </c>
      <c r="AD34" s="632"/>
      <c r="AE34" s="198" t="s">
        <v>230</v>
      </c>
      <c r="AF34" s="609" t="s">
        <v>231</v>
      </c>
      <c r="AG34" s="610" t="str">
        <f t="shared" si="6"/>
        <v/>
      </c>
      <c r="AH34" s="611" t="s">
        <v>232</v>
      </c>
      <c r="AI34" s="612" t="str">
        <f t="shared" si="1"/>
        <v/>
      </c>
      <c r="AK34" s="165" t="str">
        <f t="shared" si="2"/>
        <v>○</v>
      </c>
      <c r="AL34" s="165" t="str">
        <f>IFERROR(IF(AND(AI34&lt;&gt;"",OR('別紙様式2-2 個表_処遇'!T34="加算Ⅳ",'別紙様式2-2 個表_処遇'!T34="加算Ⅴ",'別紙様式2-2 個表_処遇'!T34="特別加算")),"☓","○"),"")</f>
        <v>○</v>
      </c>
      <c r="AM34" s="167" t="str">
        <f t="shared" si="3"/>
        <v/>
      </c>
      <c r="AN34" s="167" t="str">
        <f t="shared" si="4"/>
        <v/>
      </c>
      <c r="AO34" s="167"/>
      <c r="AP34" s="167"/>
      <c r="AQ34" s="167"/>
      <c r="AR34" s="167"/>
      <c r="AS34" s="167"/>
      <c r="AT34" s="167"/>
      <c r="AU34" s="167"/>
      <c r="AV34" s="633"/>
    </row>
    <row r="35" spans="1:48" ht="33" customHeight="1" thickBot="1">
      <c r="A35" s="595">
        <f t="shared" si="5"/>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28" t="str">
        <f>IF(基本情報入力シート!AA56="","",基本情報入力シート!AA56)</f>
        <v/>
      </c>
      <c r="S35" s="629"/>
      <c r="T35" s="630"/>
      <c r="U35" s="631" t="str">
        <f>IFERROR(IF(S35="","",VLOOKUP(P35,【参考】数式用!$A$5:$K$39,MATCH(T35,【参考】数式用!$I$4:$K$4,0)+8,0)),"")</f>
        <v/>
      </c>
      <c r="V35" s="649" t="str">
        <f>IF(T35="特定加算Ⅰ",VLOOKUP(P35,【参考】数式用!$A$5:$L$39,12,FALSE),"-")</f>
        <v>-</v>
      </c>
      <c r="W35" s="156" t="s">
        <v>227</v>
      </c>
      <c r="X35" s="632"/>
      <c r="Y35" s="198" t="s">
        <v>228</v>
      </c>
      <c r="Z35" s="632"/>
      <c r="AA35" s="364" t="s">
        <v>229</v>
      </c>
      <c r="AB35" s="632"/>
      <c r="AC35" s="198" t="s">
        <v>228</v>
      </c>
      <c r="AD35" s="632"/>
      <c r="AE35" s="198" t="s">
        <v>230</v>
      </c>
      <c r="AF35" s="609" t="s">
        <v>231</v>
      </c>
      <c r="AG35" s="610" t="str">
        <f t="shared" si="6"/>
        <v/>
      </c>
      <c r="AH35" s="611" t="s">
        <v>232</v>
      </c>
      <c r="AI35" s="612" t="str">
        <f t="shared" si="1"/>
        <v/>
      </c>
      <c r="AK35" s="165" t="str">
        <f t="shared" si="2"/>
        <v>○</v>
      </c>
      <c r="AL35" s="165" t="str">
        <f>IFERROR(IF(AND(AI35&lt;&gt;"",OR('別紙様式2-2 個表_処遇'!T35="加算Ⅳ",'別紙様式2-2 個表_処遇'!T35="加算Ⅴ",'別紙様式2-2 個表_処遇'!T35="特別加算")),"☓","○"),"")</f>
        <v>○</v>
      </c>
      <c r="AM35" s="167" t="str">
        <f t="shared" si="3"/>
        <v/>
      </c>
      <c r="AN35" s="167" t="str">
        <f t="shared" si="4"/>
        <v/>
      </c>
      <c r="AO35" s="167"/>
      <c r="AP35" s="167"/>
      <c r="AQ35" s="167"/>
      <c r="AR35" s="167"/>
      <c r="AS35" s="167"/>
      <c r="AT35" s="167"/>
      <c r="AU35" s="167"/>
      <c r="AV35" s="633"/>
    </row>
    <row r="36" spans="1:48" ht="33" customHeight="1" thickBot="1">
      <c r="A36" s="595">
        <f t="shared" si="5"/>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28" t="str">
        <f>IF(基本情報入力シート!AA57="","",基本情報入力シート!AA57)</f>
        <v/>
      </c>
      <c r="S36" s="629"/>
      <c r="T36" s="630"/>
      <c r="U36" s="631" t="str">
        <f>IFERROR(IF(S36="","",VLOOKUP(P36,【参考】数式用!$A$5:$K$39,MATCH(T36,【参考】数式用!$I$4:$K$4,0)+8,0)),"")</f>
        <v/>
      </c>
      <c r="V36" s="649" t="str">
        <f>IF(T36="特定加算Ⅰ",VLOOKUP(P36,【参考】数式用!$A$5:$L$39,12,FALSE),"-")</f>
        <v>-</v>
      </c>
      <c r="W36" s="156" t="s">
        <v>227</v>
      </c>
      <c r="X36" s="632"/>
      <c r="Y36" s="198" t="s">
        <v>228</v>
      </c>
      <c r="Z36" s="632"/>
      <c r="AA36" s="364" t="s">
        <v>229</v>
      </c>
      <c r="AB36" s="632"/>
      <c r="AC36" s="198" t="s">
        <v>228</v>
      </c>
      <c r="AD36" s="632"/>
      <c r="AE36" s="198" t="s">
        <v>230</v>
      </c>
      <c r="AF36" s="609" t="s">
        <v>231</v>
      </c>
      <c r="AG36" s="610" t="str">
        <f t="shared" si="6"/>
        <v/>
      </c>
      <c r="AH36" s="611" t="s">
        <v>232</v>
      </c>
      <c r="AI36" s="612" t="str">
        <f t="shared" si="1"/>
        <v/>
      </c>
      <c r="AK36" s="165" t="str">
        <f t="shared" si="2"/>
        <v>○</v>
      </c>
      <c r="AL36" s="165" t="str">
        <f>IFERROR(IF(AND(AI36&lt;&gt;"",OR('別紙様式2-2 個表_処遇'!T36="加算Ⅳ",'別紙様式2-2 個表_処遇'!T36="加算Ⅴ",'別紙様式2-2 個表_処遇'!T36="特別加算")),"☓","○"),"")</f>
        <v>○</v>
      </c>
      <c r="AM36" s="167" t="str">
        <f t="shared" si="3"/>
        <v/>
      </c>
      <c r="AN36" s="167" t="str">
        <f t="shared" si="4"/>
        <v/>
      </c>
      <c r="AO36" s="167"/>
      <c r="AP36" s="167"/>
      <c r="AQ36" s="167"/>
      <c r="AR36" s="167"/>
      <c r="AS36" s="167"/>
      <c r="AT36" s="167"/>
      <c r="AU36" s="167"/>
      <c r="AV36" s="633"/>
    </row>
    <row r="37" spans="1:48" ht="33" customHeight="1" thickBot="1">
      <c r="A37" s="595">
        <f t="shared" si="5"/>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28" t="str">
        <f>IF(基本情報入力シート!AA58="","",基本情報入力シート!AA58)</f>
        <v/>
      </c>
      <c r="S37" s="629"/>
      <c r="T37" s="630"/>
      <c r="U37" s="631" t="str">
        <f>IFERROR(IF(S37="","",VLOOKUP(P37,【参考】数式用!$A$5:$K$39,MATCH(T37,【参考】数式用!$I$4:$K$4,0)+8,0)),"")</f>
        <v/>
      </c>
      <c r="V37" s="649" t="str">
        <f>IF(T37="特定加算Ⅰ",VLOOKUP(P37,【参考】数式用!$A$5:$L$39,12,FALSE),"-")</f>
        <v>-</v>
      </c>
      <c r="W37" s="156" t="s">
        <v>227</v>
      </c>
      <c r="X37" s="632"/>
      <c r="Y37" s="198" t="s">
        <v>228</v>
      </c>
      <c r="Z37" s="632"/>
      <c r="AA37" s="364" t="s">
        <v>229</v>
      </c>
      <c r="AB37" s="632"/>
      <c r="AC37" s="198" t="s">
        <v>228</v>
      </c>
      <c r="AD37" s="632"/>
      <c r="AE37" s="198" t="s">
        <v>230</v>
      </c>
      <c r="AF37" s="609" t="s">
        <v>231</v>
      </c>
      <c r="AG37" s="610" t="str">
        <f t="shared" si="6"/>
        <v/>
      </c>
      <c r="AH37" s="611" t="s">
        <v>232</v>
      </c>
      <c r="AI37" s="612" t="str">
        <f t="shared" si="1"/>
        <v/>
      </c>
      <c r="AK37" s="165" t="str">
        <f t="shared" si="2"/>
        <v>○</v>
      </c>
      <c r="AL37" s="165" t="str">
        <f>IFERROR(IF(AND(AI37&lt;&gt;"",OR('別紙様式2-2 個表_処遇'!T37="加算Ⅳ",'別紙様式2-2 個表_処遇'!T37="加算Ⅴ",'別紙様式2-2 個表_処遇'!T37="特別加算")),"☓","○"),"")</f>
        <v>○</v>
      </c>
      <c r="AM37" s="167" t="str">
        <f t="shared" si="3"/>
        <v/>
      </c>
      <c r="AN37" s="167" t="str">
        <f t="shared" si="4"/>
        <v/>
      </c>
      <c r="AO37" s="167"/>
      <c r="AP37" s="167"/>
      <c r="AQ37" s="167"/>
      <c r="AR37" s="167"/>
      <c r="AS37" s="167"/>
      <c r="AT37" s="167"/>
      <c r="AU37" s="167"/>
      <c r="AV37" s="633"/>
    </row>
    <row r="38" spans="1:48" ht="33" customHeight="1" thickBot="1">
      <c r="A38" s="595">
        <f t="shared" si="5"/>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28" t="str">
        <f>IF(基本情報入力シート!AA59="","",基本情報入力シート!AA59)</f>
        <v/>
      </c>
      <c r="S38" s="629"/>
      <c r="T38" s="630"/>
      <c r="U38" s="631" t="str">
        <f>IFERROR(IF(S38="","",VLOOKUP(P38,【参考】数式用!$A$5:$K$39,MATCH(T38,【参考】数式用!$I$4:$K$4,0)+8,0)),"")</f>
        <v/>
      </c>
      <c r="V38" s="649" t="str">
        <f>IF(T38="特定加算Ⅰ",VLOOKUP(P38,【参考】数式用!$A$5:$L$39,12,FALSE),"-")</f>
        <v>-</v>
      </c>
      <c r="W38" s="156" t="s">
        <v>227</v>
      </c>
      <c r="X38" s="632"/>
      <c r="Y38" s="198" t="s">
        <v>228</v>
      </c>
      <c r="Z38" s="632"/>
      <c r="AA38" s="364" t="s">
        <v>229</v>
      </c>
      <c r="AB38" s="632"/>
      <c r="AC38" s="198" t="s">
        <v>228</v>
      </c>
      <c r="AD38" s="632"/>
      <c r="AE38" s="198" t="s">
        <v>230</v>
      </c>
      <c r="AF38" s="609" t="s">
        <v>231</v>
      </c>
      <c r="AG38" s="610" t="str">
        <f t="shared" si="6"/>
        <v/>
      </c>
      <c r="AH38" s="611" t="s">
        <v>232</v>
      </c>
      <c r="AI38" s="612" t="str">
        <f t="shared" si="1"/>
        <v/>
      </c>
      <c r="AK38" s="165" t="str">
        <f t="shared" si="2"/>
        <v>○</v>
      </c>
      <c r="AL38" s="165" t="str">
        <f>IFERROR(IF(AND(AI38&lt;&gt;"",OR('別紙様式2-2 個表_処遇'!T38="加算Ⅳ",'別紙様式2-2 個表_処遇'!T38="加算Ⅴ",'別紙様式2-2 個表_処遇'!T38="特別加算")),"☓","○"),"")</f>
        <v>○</v>
      </c>
      <c r="AM38" s="167" t="str">
        <f t="shared" si="3"/>
        <v/>
      </c>
      <c r="AN38" s="167" t="str">
        <f t="shared" si="4"/>
        <v/>
      </c>
      <c r="AO38" s="167"/>
      <c r="AP38" s="167"/>
      <c r="AQ38" s="167"/>
      <c r="AR38" s="167"/>
      <c r="AS38" s="167"/>
      <c r="AT38" s="167"/>
      <c r="AU38" s="167"/>
      <c r="AV38" s="633"/>
    </row>
    <row r="39" spans="1:48" ht="33" customHeight="1" thickBot="1">
      <c r="A39" s="595">
        <f t="shared" si="5"/>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28" t="str">
        <f>IF(基本情報入力シート!AA60="","",基本情報入力シート!AA60)</f>
        <v/>
      </c>
      <c r="S39" s="629"/>
      <c r="T39" s="630"/>
      <c r="U39" s="631" t="str">
        <f>IFERROR(IF(S39="","",VLOOKUP(P39,【参考】数式用!$A$5:$K$39,MATCH(T39,【参考】数式用!$I$4:$K$4,0)+8,0)),"")</f>
        <v/>
      </c>
      <c r="V39" s="649" t="str">
        <f>IF(T39="特定加算Ⅰ",VLOOKUP(P39,【参考】数式用!$A$5:$L$39,12,FALSE),"-")</f>
        <v>-</v>
      </c>
      <c r="W39" s="156" t="s">
        <v>227</v>
      </c>
      <c r="X39" s="632"/>
      <c r="Y39" s="198" t="s">
        <v>228</v>
      </c>
      <c r="Z39" s="632"/>
      <c r="AA39" s="364" t="s">
        <v>229</v>
      </c>
      <c r="AB39" s="632"/>
      <c r="AC39" s="198" t="s">
        <v>228</v>
      </c>
      <c r="AD39" s="632"/>
      <c r="AE39" s="198" t="s">
        <v>230</v>
      </c>
      <c r="AF39" s="609" t="s">
        <v>231</v>
      </c>
      <c r="AG39" s="610" t="str">
        <f t="shared" si="6"/>
        <v/>
      </c>
      <c r="AH39" s="611" t="s">
        <v>232</v>
      </c>
      <c r="AI39" s="612" t="str">
        <f t="shared" si="1"/>
        <v/>
      </c>
      <c r="AK39" s="165" t="str">
        <f t="shared" si="2"/>
        <v>○</v>
      </c>
      <c r="AL39" s="165" t="str">
        <f>IFERROR(IF(AND(AI39&lt;&gt;"",OR('別紙様式2-2 個表_処遇'!T39="加算Ⅳ",'別紙様式2-2 個表_処遇'!T39="加算Ⅴ",'別紙様式2-2 個表_処遇'!T39="特別加算")),"☓","○"),"")</f>
        <v>○</v>
      </c>
      <c r="AM39" s="167" t="str">
        <f t="shared" si="3"/>
        <v/>
      </c>
      <c r="AN39" s="167" t="str">
        <f t="shared" si="4"/>
        <v/>
      </c>
      <c r="AO39" s="167"/>
      <c r="AP39" s="167"/>
      <c r="AQ39" s="167"/>
      <c r="AR39" s="167"/>
      <c r="AS39" s="167"/>
      <c r="AT39" s="167"/>
      <c r="AU39" s="167"/>
      <c r="AV39" s="633"/>
    </row>
    <row r="40" spans="1:48" ht="33" customHeight="1" thickBot="1">
      <c r="A40" s="595">
        <f t="shared" si="5"/>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28" t="str">
        <f>IF(基本情報入力シート!AA61="","",基本情報入力シート!AA61)</f>
        <v/>
      </c>
      <c r="S40" s="629"/>
      <c r="T40" s="630"/>
      <c r="U40" s="631" t="str">
        <f>IFERROR(IF(S40="","",VLOOKUP(P40,【参考】数式用!$A$5:$K$39,MATCH(T40,【参考】数式用!$I$4:$K$4,0)+8,0)),"")</f>
        <v/>
      </c>
      <c r="V40" s="649" t="str">
        <f>IF(T40="特定加算Ⅰ",VLOOKUP(P40,【参考】数式用!$A$5:$L$39,12,FALSE),"-")</f>
        <v>-</v>
      </c>
      <c r="W40" s="156" t="s">
        <v>227</v>
      </c>
      <c r="X40" s="632"/>
      <c r="Y40" s="198" t="s">
        <v>228</v>
      </c>
      <c r="Z40" s="632"/>
      <c r="AA40" s="364" t="s">
        <v>229</v>
      </c>
      <c r="AB40" s="632"/>
      <c r="AC40" s="198" t="s">
        <v>228</v>
      </c>
      <c r="AD40" s="632"/>
      <c r="AE40" s="198" t="s">
        <v>230</v>
      </c>
      <c r="AF40" s="609" t="s">
        <v>231</v>
      </c>
      <c r="AG40" s="610" t="str">
        <f t="shared" si="6"/>
        <v/>
      </c>
      <c r="AH40" s="611" t="s">
        <v>232</v>
      </c>
      <c r="AI40" s="612" t="str">
        <f t="shared" si="1"/>
        <v/>
      </c>
      <c r="AK40" s="165" t="str">
        <f t="shared" si="2"/>
        <v>○</v>
      </c>
      <c r="AL40" s="165" t="str">
        <f>IFERROR(IF(AND(AI40&lt;&gt;"",OR('別紙様式2-2 個表_処遇'!T40="加算Ⅳ",'別紙様式2-2 個表_処遇'!T40="加算Ⅴ",'別紙様式2-2 個表_処遇'!T40="特別加算")),"☓","○"),"")</f>
        <v>○</v>
      </c>
      <c r="AM40" s="167" t="str">
        <f t="shared" si="3"/>
        <v/>
      </c>
      <c r="AN40" s="167" t="str">
        <f t="shared" si="4"/>
        <v/>
      </c>
      <c r="AO40" s="167"/>
      <c r="AP40" s="167"/>
      <c r="AQ40" s="167"/>
      <c r="AR40" s="167"/>
      <c r="AS40" s="167"/>
      <c r="AT40" s="167"/>
      <c r="AU40" s="167"/>
      <c r="AV40" s="633"/>
    </row>
    <row r="41" spans="1:48" ht="33" customHeight="1" thickBot="1">
      <c r="A41" s="595">
        <f t="shared" si="5"/>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28" t="str">
        <f>IF(基本情報入力シート!AA62="","",基本情報入力シート!AA62)</f>
        <v/>
      </c>
      <c r="S41" s="629"/>
      <c r="T41" s="630"/>
      <c r="U41" s="631" t="str">
        <f>IFERROR(IF(S41="","",VLOOKUP(P41,【参考】数式用!$A$5:$K$39,MATCH(T41,【参考】数式用!$I$4:$K$4,0)+8,0)),"")</f>
        <v/>
      </c>
      <c r="V41" s="649" t="str">
        <f>IF(T41="特定加算Ⅰ",VLOOKUP(P41,【参考】数式用!$A$5:$L$39,12,FALSE),"-")</f>
        <v>-</v>
      </c>
      <c r="W41" s="156" t="s">
        <v>227</v>
      </c>
      <c r="X41" s="632"/>
      <c r="Y41" s="198" t="s">
        <v>228</v>
      </c>
      <c r="Z41" s="632"/>
      <c r="AA41" s="364" t="s">
        <v>229</v>
      </c>
      <c r="AB41" s="632"/>
      <c r="AC41" s="198" t="s">
        <v>228</v>
      </c>
      <c r="AD41" s="632"/>
      <c r="AE41" s="198" t="s">
        <v>230</v>
      </c>
      <c r="AF41" s="609" t="s">
        <v>231</v>
      </c>
      <c r="AG41" s="610" t="str">
        <f t="shared" si="6"/>
        <v/>
      </c>
      <c r="AH41" s="611" t="s">
        <v>232</v>
      </c>
      <c r="AI41" s="612" t="str">
        <f t="shared" si="1"/>
        <v/>
      </c>
      <c r="AK41" s="165" t="str">
        <f t="shared" si="2"/>
        <v>○</v>
      </c>
      <c r="AL41" s="165" t="str">
        <f>IFERROR(IF(AND(AI41&lt;&gt;"",OR('別紙様式2-2 個表_処遇'!T41="加算Ⅳ",'別紙様式2-2 個表_処遇'!T41="加算Ⅴ",'別紙様式2-2 個表_処遇'!T41="特別加算")),"☓","○"),"")</f>
        <v>○</v>
      </c>
      <c r="AM41" s="167" t="str">
        <f t="shared" si="3"/>
        <v/>
      </c>
      <c r="AN41" s="167" t="str">
        <f t="shared" si="4"/>
        <v/>
      </c>
      <c r="AO41" s="167"/>
      <c r="AP41" s="167"/>
      <c r="AQ41" s="167"/>
      <c r="AR41" s="167"/>
      <c r="AS41" s="167"/>
      <c r="AT41" s="167"/>
      <c r="AU41" s="167"/>
      <c r="AV41" s="633"/>
    </row>
    <row r="42" spans="1:48" ht="33" customHeight="1" thickBot="1">
      <c r="A42" s="595">
        <f t="shared" si="5"/>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28" t="str">
        <f>IF(基本情報入力シート!AA63="","",基本情報入力シート!AA63)</f>
        <v/>
      </c>
      <c r="S42" s="629"/>
      <c r="T42" s="630"/>
      <c r="U42" s="631" t="str">
        <f>IFERROR(IF(S42="","",VLOOKUP(P42,【参考】数式用!$A$5:$K$39,MATCH(T42,【参考】数式用!$I$4:$K$4,0)+8,0)),"")</f>
        <v/>
      </c>
      <c r="V42" s="649" t="str">
        <f>IF(T42="特定加算Ⅰ",VLOOKUP(P42,【参考】数式用!$A$5:$L$39,12,FALSE),"-")</f>
        <v>-</v>
      </c>
      <c r="W42" s="156" t="s">
        <v>227</v>
      </c>
      <c r="X42" s="632"/>
      <c r="Y42" s="198" t="s">
        <v>228</v>
      </c>
      <c r="Z42" s="632"/>
      <c r="AA42" s="364" t="s">
        <v>229</v>
      </c>
      <c r="AB42" s="632"/>
      <c r="AC42" s="198" t="s">
        <v>228</v>
      </c>
      <c r="AD42" s="632"/>
      <c r="AE42" s="198" t="s">
        <v>230</v>
      </c>
      <c r="AF42" s="609" t="s">
        <v>231</v>
      </c>
      <c r="AG42" s="610" t="str">
        <f t="shared" si="6"/>
        <v/>
      </c>
      <c r="AH42" s="611" t="s">
        <v>232</v>
      </c>
      <c r="AI42" s="612" t="str">
        <f t="shared" si="1"/>
        <v/>
      </c>
      <c r="AK42" s="165" t="str">
        <f t="shared" si="2"/>
        <v>○</v>
      </c>
      <c r="AL42" s="165" t="str">
        <f>IFERROR(IF(AND(AI42&lt;&gt;"",OR('別紙様式2-2 個表_処遇'!T42="加算Ⅳ",'別紙様式2-2 個表_処遇'!T42="加算Ⅴ",'別紙様式2-2 個表_処遇'!T42="特別加算")),"☓","○"),"")</f>
        <v>○</v>
      </c>
      <c r="AM42" s="167" t="str">
        <f t="shared" si="3"/>
        <v/>
      </c>
      <c r="AN42" s="167" t="str">
        <f t="shared" si="4"/>
        <v/>
      </c>
      <c r="AO42" s="167"/>
      <c r="AP42" s="167"/>
      <c r="AQ42" s="167"/>
      <c r="AR42" s="167"/>
      <c r="AS42" s="167"/>
      <c r="AT42" s="167"/>
      <c r="AU42" s="167"/>
      <c r="AV42" s="633"/>
    </row>
    <row r="43" spans="1:48" ht="33" customHeight="1" thickBot="1">
      <c r="A43" s="595">
        <f t="shared" si="5"/>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28" t="str">
        <f>IF(基本情報入力シート!AA64="","",基本情報入力シート!AA64)</f>
        <v/>
      </c>
      <c r="S43" s="629"/>
      <c r="T43" s="630"/>
      <c r="U43" s="631" t="str">
        <f>IFERROR(IF(S43="","",VLOOKUP(P43,【参考】数式用!$A$5:$K$39,MATCH(T43,【参考】数式用!$I$4:$K$4,0)+8,0)),"")</f>
        <v/>
      </c>
      <c r="V43" s="649" t="str">
        <f>IF(T43="特定加算Ⅰ",VLOOKUP(P43,【参考】数式用!$A$5:$L$39,12,FALSE),"-")</f>
        <v>-</v>
      </c>
      <c r="W43" s="156" t="s">
        <v>227</v>
      </c>
      <c r="X43" s="632"/>
      <c r="Y43" s="198" t="s">
        <v>228</v>
      </c>
      <c r="Z43" s="632"/>
      <c r="AA43" s="364" t="s">
        <v>229</v>
      </c>
      <c r="AB43" s="632"/>
      <c r="AC43" s="198" t="s">
        <v>228</v>
      </c>
      <c r="AD43" s="632"/>
      <c r="AE43" s="198" t="s">
        <v>230</v>
      </c>
      <c r="AF43" s="609" t="s">
        <v>231</v>
      </c>
      <c r="AG43" s="610" t="str">
        <f t="shared" si="6"/>
        <v/>
      </c>
      <c r="AH43" s="611" t="s">
        <v>232</v>
      </c>
      <c r="AI43" s="612" t="str">
        <f t="shared" si="1"/>
        <v/>
      </c>
      <c r="AK43" s="165" t="str">
        <f t="shared" si="2"/>
        <v>○</v>
      </c>
      <c r="AL43" s="165" t="str">
        <f>IFERROR(IF(AND(AI43&lt;&gt;"",OR('別紙様式2-2 個表_処遇'!T43="加算Ⅳ",'別紙様式2-2 個表_処遇'!T43="加算Ⅴ",'別紙様式2-2 個表_処遇'!T43="特別加算")),"☓","○"),"")</f>
        <v>○</v>
      </c>
      <c r="AM43" s="167" t="str">
        <f t="shared" si="3"/>
        <v/>
      </c>
      <c r="AN43" s="167" t="str">
        <f t="shared" si="4"/>
        <v/>
      </c>
      <c r="AO43" s="167"/>
      <c r="AP43" s="167"/>
      <c r="AQ43" s="167"/>
      <c r="AR43" s="167"/>
      <c r="AS43" s="167"/>
      <c r="AT43" s="167"/>
      <c r="AU43" s="167"/>
      <c r="AV43" s="633"/>
    </row>
    <row r="44" spans="1:48" ht="33" customHeight="1" thickBot="1">
      <c r="A44" s="595">
        <f t="shared" si="5"/>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28" t="str">
        <f>IF(基本情報入力シート!AA65="","",基本情報入力シート!AA65)</f>
        <v/>
      </c>
      <c r="S44" s="629"/>
      <c r="T44" s="630"/>
      <c r="U44" s="631" t="str">
        <f>IFERROR(IF(S44="","",VLOOKUP(P44,【参考】数式用!$A$5:$K$39,MATCH(T44,【参考】数式用!$I$4:$K$4,0)+8,0)),"")</f>
        <v/>
      </c>
      <c r="V44" s="649" t="str">
        <f>IF(T44="特定加算Ⅰ",VLOOKUP(P44,【参考】数式用!$A$5:$L$39,12,FALSE),"-")</f>
        <v>-</v>
      </c>
      <c r="W44" s="156" t="s">
        <v>227</v>
      </c>
      <c r="X44" s="632"/>
      <c r="Y44" s="198" t="s">
        <v>228</v>
      </c>
      <c r="Z44" s="632"/>
      <c r="AA44" s="364" t="s">
        <v>229</v>
      </c>
      <c r="AB44" s="632"/>
      <c r="AC44" s="198" t="s">
        <v>228</v>
      </c>
      <c r="AD44" s="632"/>
      <c r="AE44" s="198" t="s">
        <v>230</v>
      </c>
      <c r="AF44" s="609" t="s">
        <v>231</v>
      </c>
      <c r="AG44" s="610" t="str">
        <f t="shared" si="6"/>
        <v/>
      </c>
      <c r="AH44" s="611" t="s">
        <v>232</v>
      </c>
      <c r="AI44" s="612" t="str">
        <f t="shared" ref="AI44:AI75" si="7">IFERROR(ROUNDDOWN(ROUND(Q44*R44,0)*U44,0)*AG44,"")</f>
        <v/>
      </c>
      <c r="AK44" s="165" t="str">
        <f t="shared" si="2"/>
        <v>○</v>
      </c>
      <c r="AL44" s="165" t="str">
        <f>IFERROR(IF(AND(AI44&lt;&gt;"",OR('別紙様式2-2 個表_処遇'!T44="加算Ⅳ",'別紙様式2-2 個表_処遇'!T44="加算Ⅴ",'別紙様式2-2 個表_処遇'!T44="特別加算")),"☓","○"),"")</f>
        <v>○</v>
      </c>
      <c r="AM44" s="167" t="str">
        <f t="shared" si="3"/>
        <v/>
      </c>
      <c r="AN44" s="167" t="str">
        <f t="shared" si="4"/>
        <v/>
      </c>
      <c r="AO44" s="167"/>
      <c r="AP44" s="167"/>
      <c r="AQ44" s="167"/>
      <c r="AR44" s="167"/>
      <c r="AS44" s="167"/>
      <c r="AT44" s="167"/>
      <c r="AU44" s="167"/>
      <c r="AV44" s="633"/>
    </row>
    <row r="45" spans="1:48" ht="33" customHeight="1" thickBot="1">
      <c r="A45" s="595">
        <f t="shared" si="5"/>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28" t="str">
        <f>IF(基本情報入力シート!AA66="","",基本情報入力シート!AA66)</f>
        <v/>
      </c>
      <c r="S45" s="629"/>
      <c r="T45" s="630"/>
      <c r="U45" s="631" t="str">
        <f>IFERROR(IF(S45="","",VLOOKUP(P45,【参考】数式用!$A$5:$K$39,MATCH(T45,【参考】数式用!$I$4:$K$4,0)+8,0)),"")</f>
        <v/>
      </c>
      <c r="V45" s="649" t="str">
        <f>IF(T45="特定加算Ⅰ",VLOOKUP(P45,【参考】数式用!$A$5:$L$39,12,FALSE),"-")</f>
        <v>-</v>
      </c>
      <c r="W45" s="156" t="s">
        <v>227</v>
      </c>
      <c r="X45" s="632"/>
      <c r="Y45" s="198" t="s">
        <v>228</v>
      </c>
      <c r="Z45" s="632"/>
      <c r="AA45" s="364" t="s">
        <v>229</v>
      </c>
      <c r="AB45" s="632"/>
      <c r="AC45" s="198" t="s">
        <v>228</v>
      </c>
      <c r="AD45" s="632"/>
      <c r="AE45" s="198" t="s">
        <v>230</v>
      </c>
      <c r="AF45" s="609" t="s">
        <v>231</v>
      </c>
      <c r="AG45" s="610" t="str">
        <f t="shared" si="6"/>
        <v/>
      </c>
      <c r="AH45" s="611" t="s">
        <v>232</v>
      </c>
      <c r="AI45" s="612" t="str">
        <f t="shared" si="7"/>
        <v/>
      </c>
      <c r="AK45" s="165" t="str">
        <f t="shared" si="2"/>
        <v>○</v>
      </c>
      <c r="AL45" s="165" t="str">
        <f>IFERROR(IF(AND(AI45&lt;&gt;"",OR('別紙様式2-2 個表_処遇'!T45="加算Ⅳ",'別紙様式2-2 個表_処遇'!T45="加算Ⅴ",'別紙様式2-2 個表_処遇'!T45="特別加算")),"☓","○"),"")</f>
        <v>○</v>
      </c>
      <c r="AM45" s="167" t="str">
        <f t="shared" si="3"/>
        <v/>
      </c>
      <c r="AN45" s="167" t="str">
        <f t="shared" si="4"/>
        <v/>
      </c>
      <c r="AO45" s="167"/>
      <c r="AP45" s="167"/>
      <c r="AQ45" s="167"/>
      <c r="AR45" s="167"/>
      <c r="AS45" s="167"/>
      <c r="AT45" s="167"/>
      <c r="AU45" s="167"/>
      <c r="AV45" s="633"/>
    </row>
    <row r="46" spans="1:48" ht="33" customHeight="1" thickBot="1">
      <c r="A46" s="595">
        <f t="shared" si="5"/>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28" t="str">
        <f>IF(基本情報入力シート!AA67="","",基本情報入力シート!AA67)</f>
        <v/>
      </c>
      <c r="S46" s="629"/>
      <c r="T46" s="630"/>
      <c r="U46" s="631" t="str">
        <f>IFERROR(IF(S46="","",VLOOKUP(P46,【参考】数式用!$A$5:$K$39,MATCH(T46,【参考】数式用!$I$4:$K$4,0)+8,0)),"")</f>
        <v/>
      </c>
      <c r="V46" s="649" t="str">
        <f>IF(T46="特定加算Ⅰ",VLOOKUP(P46,【参考】数式用!$A$5:$L$39,12,FALSE),"-")</f>
        <v>-</v>
      </c>
      <c r="W46" s="156" t="s">
        <v>227</v>
      </c>
      <c r="X46" s="632"/>
      <c r="Y46" s="198" t="s">
        <v>228</v>
      </c>
      <c r="Z46" s="632"/>
      <c r="AA46" s="364" t="s">
        <v>229</v>
      </c>
      <c r="AB46" s="632"/>
      <c r="AC46" s="198" t="s">
        <v>228</v>
      </c>
      <c r="AD46" s="632"/>
      <c r="AE46" s="198" t="s">
        <v>230</v>
      </c>
      <c r="AF46" s="609" t="s">
        <v>231</v>
      </c>
      <c r="AG46" s="610" t="str">
        <f t="shared" si="6"/>
        <v/>
      </c>
      <c r="AH46" s="611" t="s">
        <v>232</v>
      </c>
      <c r="AI46" s="612" t="str">
        <f t="shared" si="7"/>
        <v/>
      </c>
      <c r="AK46" s="165" t="str">
        <f t="shared" si="2"/>
        <v>○</v>
      </c>
      <c r="AL46" s="165" t="str">
        <f>IFERROR(IF(AND(AI46&lt;&gt;"",OR('別紙様式2-2 個表_処遇'!T46="加算Ⅳ",'別紙様式2-2 個表_処遇'!T46="加算Ⅴ",'別紙様式2-2 個表_処遇'!T46="特別加算")),"☓","○"),"")</f>
        <v>○</v>
      </c>
      <c r="AM46" s="167" t="str">
        <f t="shared" si="3"/>
        <v/>
      </c>
      <c r="AN46" s="167" t="str">
        <f t="shared" si="4"/>
        <v/>
      </c>
      <c r="AO46" s="167"/>
      <c r="AP46" s="167"/>
      <c r="AQ46" s="167"/>
      <c r="AR46" s="167"/>
      <c r="AS46" s="167"/>
      <c r="AT46" s="167"/>
      <c r="AU46" s="167"/>
      <c r="AV46" s="633"/>
    </row>
    <row r="47" spans="1:48" ht="33" customHeight="1" thickBot="1">
      <c r="A47" s="595">
        <f t="shared" si="5"/>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28" t="str">
        <f>IF(基本情報入力シート!AA68="","",基本情報入力シート!AA68)</f>
        <v/>
      </c>
      <c r="S47" s="629"/>
      <c r="T47" s="630"/>
      <c r="U47" s="631" t="str">
        <f>IFERROR(IF(S47="","",VLOOKUP(P47,【参考】数式用!$A$5:$K$39,MATCH(T47,【参考】数式用!$I$4:$K$4,0)+8,0)),"")</f>
        <v/>
      </c>
      <c r="V47" s="649" t="str">
        <f>IF(T47="特定加算Ⅰ",VLOOKUP(P47,【参考】数式用!$A$5:$L$39,12,FALSE),"-")</f>
        <v>-</v>
      </c>
      <c r="W47" s="156" t="s">
        <v>227</v>
      </c>
      <c r="X47" s="632"/>
      <c r="Y47" s="198" t="s">
        <v>228</v>
      </c>
      <c r="Z47" s="632"/>
      <c r="AA47" s="364" t="s">
        <v>229</v>
      </c>
      <c r="AB47" s="632"/>
      <c r="AC47" s="198" t="s">
        <v>228</v>
      </c>
      <c r="AD47" s="632"/>
      <c r="AE47" s="198" t="s">
        <v>230</v>
      </c>
      <c r="AF47" s="609" t="s">
        <v>231</v>
      </c>
      <c r="AG47" s="610" t="str">
        <f t="shared" si="6"/>
        <v/>
      </c>
      <c r="AH47" s="611" t="s">
        <v>232</v>
      </c>
      <c r="AI47" s="612" t="str">
        <f t="shared" si="7"/>
        <v/>
      </c>
      <c r="AK47" s="165" t="str">
        <f t="shared" si="2"/>
        <v>○</v>
      </c>
      <c r="AL47" s="165" t="str">
        <f>IFERROR(IF(AND(AI47&lt;&gt;"",OR('別紙様式2-2 個表_処遇'!T47="加算Ⅳ",'別紙様式2-2 個表_処遇'!T47="加算Ⅴ",'別紙様式2-2 個表_処遇'!T47="特別加算")),"☓","○"),"")</f>
        <v>○</v>
      </c>
      <c r="AM47" s="167" t="str">
        <f t="shared" si="3"/>
        <v/>
      </c>
      <c r="AN47" s="167" t="str">
        <f t="shared" si="4"/>
        <v/>
      </c>
      <c r="AO47" s="167"/>
      <c r="AP47" s="167"/>
      <c r="AQ47" s="167"/>
      <c r="AR47" s="167"/>
      <c r="AS47" s="167"/>
      <c r="AT47" s="167"/>
      <c r="AU47" s="167"/>
      <c r="AV47" s="633"/>
    </row>
    <row r="48" spans="1:48" ht="33" customHeight="1" thickBot="1">
      <c r="A48" s="595">
        <f t="shared" si="5"/>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28" t="str">
        <f>IF(基本情報入力シート!AA69="","",基本情報入力シート!AA69)</f>
        <v/>
      </c>
      <c r="S48" s="629"/>
      <c r="T48" s="630"/>
      <c r="U48" s="631" t="str">
        <f>IFERROR(IF(S48="","",VLOOKUP(P48,【参考】数式用!$A$5:$K$39,MATCH(T48,【参考】数式用!$I$4:$K$4,0)+8,0)),"")</f>
        <v/>
      </c>
      <c r="V48" s="649" t="str">
        <f>IF(T48="特定加算Ⅰ",VLOOKUP(P48,【参考】数式用!$A$5:$L$39,12,FALSE),"-")</f>
        <v>-</v>
      </c>
      <c r="W48" s="156" t="s">
        <v>227</v>
      </c>
      <c r="X48" s="632"/>
      <c r="Y48" s="198" t="s">
        <v>228</v>
      </c>
      <c r="Z48" s="632"/>
      <c r="AA48" s="364" t="s">
        <v>229</v>
      </c>
      <c r="AB48" s="632"/>
      <c r="AC48" s="198" t="s">
        <v>228</v>
      </c>
      <c r="AD48" s="632"/>
      <c r="AE48" s="198" t="s">
        <v>230</v>
      </c>
      <c r="AF48" s="609" t="s">
        <v>231</v>
      </c>
      <c r="AG48" s="610" t="str">
        <f t="shared" si="6"/>
        <v/>
      </c>
      <c r="AH48" s="611" t="s">
        <v>232</v>
      </c>
      <c r="AI48" s="612" t="str">
        <f t="shared" si="7"/>
        <v/>
      </c>
      <c r="AK48" s="165" t="str">
        <f t="shared" si="2"/>
        <v>○</v>
      </c>
      <c r="AL48" s="165" t="str">
        <f>IFERROR(IF(AND(AI48&lt;&gt;"",OR('別紙様式2-2 個表_処遇'!T48="加算Ⅳ",'別紙様式2-2 個表_処遇'!T48="加算Ⅴ",'別紙様式2-2 個表_処遇'!T48="特別加算")),"☓","○"),"")</f>
        <v>○</v>
      </c>
      <c r="AM48" s="167" t="str">
        <f t="shared" si="3"/>
        <v/>
      </c>
      <c r="AN48" s="167" t="str">
        <f t="shared" si="4"/>
        <v/>
      </c>
      <c r="AO48" s="167"/>
      <c r="AP48" s="167"/>
      <c r="AQ48" s="167"/>
      <c r="AR48" s="167"/>
      <c r="AS48" s="167"/>
      <c r="AT48" s="167"/>
      <c r="AU48" s="167"/>
      <c r="AV48" s="633"/>
    </row>
    <row r="49" spans="1:48" ht="33" customHeight="1" thickBot="1">
      <c r="A49" s="595">
        <f t="shared" si="5"/>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28" t="str">
        <f>IF(基本情報入力シート!AA70="","",基本情報入力シート!AA70)</f>
        <v/>
      </c>
      <c r="S49" s="629"/>
      <c r="T49" s="630"/>
      <c r="U49" s="631" t="str">
        <f>IFERROR(IF(S49="","",VLOOKUP(P49,【参考】数式用!$A$5:$K$39,MATCH(T49,【参考】数式用!$I$4:$K$4,0)+8,0)),"")</f>
        <v/>
      </c>
      <c r="V49" s="649" t="str">
        <f>IF(T49="特定加算Ⅰ",VLOOKUP(P49,【参考】数式用!$A$5:$L$39,12,FALSE),"-")</f>
        <v>-</v>
      </c>
      <c r="W49" s="156" t="s">
        <v>227</v>
      </c>
      <c r="X49" s="632"/>
      <c r="Y49" s="198" t="s">
        <v>228</v>
      </c>
      <c r="Z49" s="632"/>
      <c r="AA49" s="364" t="s">
        <v>229</v>
      </c>
      <c r="AB49" s="632"/>
      <c r="AC49" s="198" t="s">
        <v>228</v>
      </c>
      <c r="AD49" s="632"/>
      <c r="AE49" s="198" t="s">
        <v>230</v>
      </c>
      <c r="AF49" s="609" t="s">
        <v>231</v>
      </c>
      <c r="AG49" s="610" t="str">
        <f t="shared" si="6"/>
        <v/>
      </c>
      <c r="AH49" s="611" t="s">
        <v>232</v>
      </c>
      <c r="AI49" s="612" t="str">
        <f t="shared" si="7"/>
        <v/>
      </c>
      <c r="AK49" s="165" t="str">
        <f t="shared" si="2"/>
        <v>○</v>
      </c>
      <c r="AL49" s="165" t="str">
        <f>IFERROR(IF(AND(AI49&lt;&gt;"",OR('別紙様式2-2 個表_処遇'!T49="加算Ⅳ",'別紙様式2-2 個表_処遇'!T49="加算Ⅴ",'別紙様式2-2 個表_処遇'!T49="特別加算")),"☓","○"),"")</f>
        <v>○</v>
      </c>
      <c r="AM49" s="167" t="str">
        <f t="shared" si="3"/>
        <v/>
      </c>
      <c r="AN49" s="167" t="str">
        <f t="shared" si="4"/>
        <v/>
      </c>
      <c r="AO49" s="167"/>
      <c r="AP49" s="167"/>
      <c r="AQ49" s="167"/>
      <c r="AR49" s="167"/>
      <c r="AS49" s="167"/>
      <c r="AT49" s="167"/>
      <c r="AU49" s="167"/>
      <c r="AV49" s="633"/>
    </row>
    <row r="50" spans="1:48" ht="33" customHeight="1" thickBot="1">
      <c r="A50" s="595">
        <f t="shared" si="5"/>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28" t="str">
        <f>IF(基本情報入力シート!AA71="","",基本情報入力シート!AA71)</f>
        <v/>
      </c>
      <c r="S50" s="629"/>
      <c r="T50" s="630"/>
      <c r="U50" s="631" t="str">
        <f>IFERROR(IF(S50="","",VLOOKUP(P50,【参考】数式用!$A$5:$K$39,MATCH(T50,【参考】数式用!$I$4:$K$4,0)+8,0)),"")</f>
        <v/>
      </c>
      <c r="V50" s="649" t="str">
        <f>IF(T50="特定加算Ⅰ",VLOOKUP(P50,【参考】数式用!$A$5:$L$39,12,FALSE),"-")</f>
        <v>-</v>
      </c>
      <c r="W50" s="156" t="s">
        <v>227</v>
      </c>
      <c r="X50" s="632"/>
      <c r="Y50" s="198" t="s">
        <v>228</v>
      </c>
      <c r="Z50" s="632"/>
      <c r="AA50" s="364" t="s">
        <v>229</v>
      </c>
      <c r="AB50" s="632"/>
      <c r="AC50" s="198" t="s">
        <v>228</v>
      </c>
      <c r="AD50" s="632"/>
      <c r="AE50" s="198" t="s">
        <v>230</v>
      </c>
      <c r="AF50" s="609" t="s">
        <v>231</v>
      </c>
      <c r="AG50" s="610" t="str">
        <f t="shared" si="6"/>
        <v/>
      </c>
      <c r="AH50" s="611" t="s">
        <v>232</v>
      </c>
      <c r="AI50" s="612" t="str">
        <f t="shared" si="7"/>
        <v/>
      </c>
      <c r="AK50" s="165" t="str">
        <f t="shared" si="2"/>
        <v>○</v>
      </c>
      <c r="AL50" s="165" t="str">
        <f>IFERROR(IF(AND(AI50&lt;&gt;"",OR('別紙様式2-2 個表_処遇'!T50="加算Ⅳ",'別紙様式2-2 個表_処遇'!T50="加算Ⅴ",'別紙様式2-2 個表_処遇'!T50="特別加算")),"☓","○"),"")</f>
        <v>○</v>
      </c>
      <c r="AM50" s="167" t="str">
        <f t="shared" si="3"/>
        <v/>
      </c>
      <c r="AN50" s="167" t="str">
        <f t="shared" si="4"/>
        <v/>
      </c>
      <c r="AO50" s="167"/>
      <c r="AP50" s="167"/>
      <c r="AQ50" s="167"/>
      <c r="AR50" s="167"/>
      <c r="AS50" s="167"/>
      <c r="AT50" s="167"/>
      <c r="AU50" s="167"/>
      <c r="AV50" s="633"/>
    </row>
    <row r="51" spans="1:48" ht="33" customHeight="1" thickBot="1">
      <c r="A51" s="595">
        <f t="shared" si="5"/>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28" t="str">
        <f>IF(基本情報入力シート!AA72="","",基本情報入力シート!AA72)</f>
        <v/>
      </c>
      <c r="S51" s="629"/>
      <c r="T51" s="630"/>
      <c r="U51" s="631" t="str">
        <f>IFERROR(IF(S51="","",VLOOKUP(P51,【参考】数式用!$A$5:$K$39,MATCH(T51,【参考】数式用!$I$4:$K$4,0)+8,0)),"")</f>
        <v/>
      </c>
      <c r="V51" s="649" t="str">
        <f>IF(T51="特定加算Ⅰ",VLOOKUP(P51,【参考】数式用!$A$5:$L$39,12,FALSE),"-")</f>
        <v>-</v>
      </c>
      <c r="W51" s="156" t="s">
        <v>227</v>
      </c>
      <c r="X51" s="632"/>
      <c r="Y51" s="198" t="s">
        <v>228</v>
      </c>
      <c r="Z51" s="632"/>
      <c r="AA51" s="364" t="s">
        <v>229</v>
      </c>
      <c r="AB51" s="632"/>
      <c r="AC51" s="198" t="s">
        <v>228</v>
      </c>
      <c r="AD51" s="632"/>
      <c r="AE51" s="198" t="s">
        <v>230</v>
      </c>
      <c r="AF51" s="609" t="s">
        <v>231</v>
      </c>
      <c r="AG51" s="610" t="str">
        <f t="shared" si="6"/>
        <v/>
      </c>
      <c r="AH51" s="611" t="s">
        <v>232</v>
      </c>
      <c r="AI51" s="612" t="str">
        <f t="shared" si="7"/>
        <v/>
      </c>
      <c r="AK51" s="165" t="str">
        <f t="shared" si="2"/>
        <v>○</v>
      </c>
      <c r="AL51" s="165" t="str">
        <f>IFERROR(IF(AND(AI51&lt;&gt;"",OR('別紙様式2-2 個表_処遇'!T51="加算Ⅳ",'別紙様式2-2 個表_処遇'!T51="加算Ⅴ",'別紙様式2-2 個表_処遇'!T51="特別加算")),"☓","○"),"")</f>
        <v>○</v>
      </c>
      <c r="AM51" s="167" t="str">
        <f t="shared" si="3"/>
        <v/>
      </c>
      <c r="AN51" s="167" t="str">
        <f t="shared" si="4"/>
        <v/>
      </c>
      <c r="AO51" s="167"/>
      <c r="AP51" s="167"/>
      <c r="AQ51" s="167"/>
      <c r="AR51" s="167"/>
      <c r="AS51" s="167"/>
      <c r="AT51" s="167"/>
      <c r="AU51" s="167"/>
      <c r="AV51" s="633"/>
    </row>
    <row r="52" spans="1:48" ht="33" customHeight="1" thickBot="1">
      <c r="A52" s="595">
        <f t="shared" si="5"/>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28" t="str">
        <f>IF(基本情報入力シート!AA73="","",基本情報入力シート!AA73)</f>
        <v/>
      </c>
      <c r="S52" s="629"/>
      <c r="T52" s="630"/>
      <c r="U52" s="631" t="str">
        <f>IFERROR(IF(S52="","",VLOOKUP(P52,【参考】数式用!$A$5:$K$39,MATCH(T52,【参考】数式用!$I$4:$K$4,0)+8,0)),"")</f>
        <v/>
      </c>
      <c r="V52" s="649" t="str">
        <f>IF(T52="特定加算Ⅰ",VLOOKUP(P52,【参考】数式用!$A$5:$L$39,12,FALSE),"-")</f>
        <v>-</v>
      </c>
      <c r="W52" s="156" t="s">
        <v>227</v>
      </c>
      <c r="X52" s="632"/>
      <c r="Y52" s="198" t="s">
        <v>228</v>
      </c>
      <c r="Z52" s="632"/>
      <c r="AA52" s="364" t="s">
        <v>229</v>
      </c>
      <c r="AB52" s="632"/>
      <c r="AC52" s="198" t="s">
        <v>228</v>
      </c>
      <c r="AD52" s="632"/>
      <c r="AE52" s="198" t="s">
        <v>230</v>
      </c>
      <c r="AF52" s="609" t="s">
        <v>231</v>
      </c>
      <c r="AG52" s="610" t="str">
        <f t="shared" si="6"/>
        <v/>
      </c>
      <c r="AH52" s="611" t="s">
        <v>232</v>
      </c>
      <c r="AI52" s="612" t="str">
        <f t="shared" si="7"/>
        <v/>
      </c>
      <c r="AK52" s="165" t="str">
        <f t="shared" si="2"/>
        <v>○</v>
      </c>
      <c r="AL52" s="165" t="str">
        <f>IFERROR(IF(AND(AI52&lt;&gt;"",OR('別紙様式2-2 個表_処遇'!T52="加算Ⅳ",'別紙様式2-2 個表_処遇'!T52="加算Ⅴ",'別紙様式2-2 個表_処遇'!T52="特別加算")),"☓","○"),"")</f>
        <v>○</v>
      </c>
      <c r="AM52" s="167" t="str">
        <f t="shared" si="3"/>
        <v/>
      </c>
      <c r="AN52" s="167" t="str">
        <f t="shared" si="4"/>
        <v/>
      </c>
      <c r="AO52" s="167"/>
      <c r="AP52" s="167"/>
      <c r="AQ52" s="167"/>
      <c r="AR52" s="167"/>
      <c r="AS52" s="167"/>
      <c r="AT52" s="167"/>
      <c r="AU52" s="167"/>
      <c r="AV52" s="633"/>
    </row>
    <row r="53" spans="1:48" ht="33" customHeight="1" thickBot="1">
      <c r="A53" s="595">
        <f t="shared" si="5"/>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28" t="str">
        <f>IF(基本情報入力シート!AA74="","",基本情報入力シート!AA74)</f>
        <v/>
      </c>
      <c r="S53" s="629"/>
      <c r="T53" s="630"/>
      <c r="U53" s="631" t="str">
        <f>IFERROR(IF(S53="","",VLOOKUP(P53,【参考】数式用!$A$5:$K$39,MATCH(T53,【参考】数式用!$I$4:$K$4,0)+8,0)),"")</f>
        <v/>
      </c>
      <c r="V53" s="649" t="str">
        <f>IF(T53="特定加算Ⅰ",VLOOKUP(P53,【参考】数式用!$A$5:$L$39,12,FALSE),"-")</f>
        <v>-</v>
      </c>
      <c r="W53" s="156" t="s">
        <v>227</v>
      </c>
      <c r="X53" s="632"/>
      <c r="Y53" s="198" t="s">
        <v>228</v>
      </c>
      <c r="Z53" s="632"/>
      <c r="AA53" s="364" t="s">
        <v>229</v>
      </c>
      <c r="AB53" s="632"/>
      <c r="AC53" s="198" t="s">
        <v>228</v>
      </c>
      <c r="AD53" s="632"/>
      <c r="AE53" s="198" t="s">
        <v>230</v>
      </c>
      <c r="AF53" s="609" t="s">
        <v>231</v>
      </c>
      <c r="AG53" s="610" t="str">
        <f t="shared" si="6"/>
        <v/>
      </c>
      <c r="AH53" s="611" t="s">
        <v>232</v>
      </c>
      <c r="AI53" s="612" t="str">
        <f t="shared" si="7"/>
        <v/>
      </c>
      <c r="AK53" s="165" t="str">
        <f t="shared" si="2"/>
        <v>○</v>
      </c>
      <c r="AL53" s="165" t="str">
        <f>IFERROR(IF(AND(AI53&lt;&gt;"",OR('別紙様式2-2 個表_処遇'!T53="加算Ⅳ",'別紙様式2-2 個表_処遇'!T53="加算Ⅴ",'別紙様式2-2 個表_処遇'!T53="特別加算")),"☓","○"),"")</f>
        <v>○</v>
      </c>
      <c r="AM53" s="167" t="str">
        <f t="shared" si="3"/>
        <v/>
      </c>
      <c r="AN53" s="167" t="str">
        <f t="shared" si="4"/>
        <v/>
      </c>
      <c r="AO53" s="167"/>
      <c r="AP53" s="167"/>
      <c r="AQ53" s="167"/>
      <c r="AR53" s="167"/>
      <c r="AS53" s="167"/>
      <c r="AT53" s="167"/>
      <c r="AU53" s="167"/>
      <c r="AV53" s="633"/>
    </row>
    <row r="54" spans="1:48" ht="33" customHeight="1" thickBot="1">
      <c r="A54" s="595">
        <f t="shared" si="5"/>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28" t="str">
        <f>IF(基本情報入力シート!AA75="","",基本情報入力シート!AA75)</f>
        <v/>
      </c>
      <c r="S54" s="629"/>
      <c r="T54" s="630"/>
      <c r="U54" s="631" t="str">
        <f>IFERROR(IF(S54="","",VLOOKUP(P54,【参考】数式用!$A$5:$K$39,MATCH(T54,【参考】数式用!$I$4:$K$4,0)+8,0)),"")</f>
        <v/>
      </c>
      <c r="V54" s="649" t="str">
        <f>IF(T54="特定加算Ⅰ",VLOOKUP(P54,【参考】数式用!$A$5:$L$39,12,FALSE),"-")</f>
        <v>-</v>
      </c>
      <c r="W54" s="156" t="s">
        <v>227</v>
      </c>
      <c r="X54" s="632"/>
      <c r="Y54" s="198" t="s">
        <v>228</v>
      </c>
      <c r="Z54" s="632"/>
      <c r="AA54" s="364" t="s">
        <v>229</v>
      </c>
      <c r="AB54" s="632"/>
      <c r="AC54" s="198" t="s">
        <v>228</v>
      </c>
      <c r="AD54" s="632"/>
      <c r="AE54" s="198" t="s">
        <v>230</v>
      </c>
      <c r="AF54" s="609" t="s">
        <v>231</v>
      </c>
      <c r="AG54" s="610" t="str">
        <f t="shared" si="6"/>
        <v/>
      </c>
      <c r="AH54" s="611" t="s">
        <v>232</v>
      </c>
      <c r="AI54" s="612" t="str">
        <f t="shared" si="7"/>
        <v/>
      </c>
      <c r="AK54" s="165" t="str">
        <f t="shared" si="2"/>
        <v>○</v>
      </c>
      <c r="AL54" s="165" t="str">
        <f>IFERROR(IF(AND(AI54&lt;&gt;"",OR('別紙様式2-2 個表_処遇'!T54="加算Ⅳ",'別紙様式2-2 個表_処遇'!T54="加算Ⅴ",'別紙様式2-2 個表_処遇'!T54="特別加算")),"☓","○"),"")</f>
        <v>○</v>
      </c>
      <c r="AM54" s="167" t="str">
        <f t="shared" si="3"/>
        <v/>
      </c>
      <c r="AN54" s="167" t="str">
        <f t="shared" si="4"/>
        <v/>
      </c>
      <c r="AO54" s="167"/>
      <c r="AP54" s="167"/>
      <c r="AQ54" s="167"/>
      <c r="AR54" s="167"/>
      <c r="AS54" s="167"/>
      <c r="AT54" s="167"/>
      <c r="AU54" s="167"/>
      <c r="AV54" s="633"/>
    </row>
    <row r="55" spans="1:48" ht="33" customHeight="1" thickBot="1">
      <c r="A55" s="595">
        <f t="shared" si="5"/>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28" t="str">
        <f>IF(基本情報入力シート!AA76="","",基本情報入力シート!AA76)</f>
        <v/>
      </c>
      <c r="S55" s="629"/>
      <c r="T55" s="630"/>
      <c r="U55" s="631" t="str">
        <f>IFERROR(IF(S55="","",VLOOKUP(P55,【参考】数式用!$A$5:$K$39,MATCH(T55,【参考】数式用!$I$4:$K$4,0)+8,0)),"")</f>
        <v/>
      </c>
      <c r="V55" s="649" t="str">
        <f>IF(T55="特定加算Ⅰ",VLOOKUP(P55,【参考】数式用!$A$5:$L$39,12,FALSE),"-")</f>
        <v>-</v>
      </c>
      <c r="W55" s="156" t="s">
        <v>227</v>
      </c>
      <c r="X55" s="632"/>
      <c r="Y55" s="198" t="s">
        <v>228</v>
      </c>
      <c r="Z55" s="632"/>
      <c r="AA55" s="364" t="s">
        <v>229</v>
      </c>
      <c r="AB55" s="632"/>
      <c r="AC55" s="198" t="s">
        <v>228</v>
      </c>
      <c r="AD55" s="632"/>
      <c r="AE55" s="198" t="s">
        <v>230</v>
      </c>
      <c r="AF55" s="609" t="s">
        <v>231</v>
      </c>
      <c r="AG55" s="610" t="str">
        <f t="shared" si="6"/>
        <v/>
      </c>
      <c r="AH55" s="611" t="s">
        <v>232</v>
      </c>
      <c r="AI55" s="612" t="str">
        <f t="shared" si="7"/>
        <v/>
      </c>
      <c r="AK55" s="165" t="str">
        <f t="shared" si="2"/>
        <v>○</v>
      </c>
      <c r="AL55" s="165" t="str">
        <f>IFERROR(IF(AND(AI55&lt;&gt;"",OR('別紙様式2-2 個表_処遇'!T55="加算Ⅳ",'別紙様式2-2 個表_処遇'!T55="加算Ⅴ",'別紙様式2-2 個表_処遇'!T55="特別加算")),"☓","○"),"")</f>
        <v>○</v>
      </c>
      <c r="AM55" s="167" t="str">
        <f t="shared" si="3"/>
        <v/>
      </c>
      <c r="AN55" s="167" t="str">
        <f t="shared" si="4"/>
        <v/>
      </c>
      <c r="AO55" s="167"/>
      <c r="AP55" s="167"/>
      <c r="AQ55" s="167"/>
      <c r="AR55" s="167"/>
      <c r="AS55" s="167"/>
      <c r="AT55" s="167"/>
      <c r="AU55" s="167"/>
      <c r="AV55" s="633"/>
    </row>
    <row r="56" spans="1:48" ht="33" customHeight="1" thickBot="1">
      <c r="A56" s="595">
        <f t="shared" si="5"/>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28" t="str">
        <f>IF(基本情報入力シート!AA77="","",基本情報入力シート!AA77)</f>
        <v/>
      </c>
      <c r="S56" s="629"/>
      <c r="T56" s="630"/>
      <c r="U56" s="631" t="str">
        <f>IFERROR(IF(S56="","",VLOOKUP(P56,【参考】数式用!$A$5:$K$39,MATCH(T56,【参考】数式用!$I$4:$K$4,0)+8,0)),"")</f>
        <v/>
      </c>
      <c r="V56" s="649" t="str">
        <f>IF(T56="特定加算Ⅰ",VLOOKUP(P56,【参考】数式用!$A$5:$L$39,12,FALSE),"-")</f>
        <v>-</v>
      </c>
      <c r="W56" s="156" t="s">
        <v>227</v>
      </c>
      <c r="X56" s="632"/>
      <c r="Y56" s="198" t="s">
        <v>228</v>
      </c>
      <c r="Z56" s="632"/>
      <c r="AA56" s="364" t="s">
        <v>229</v>
      </c>
      <c r="AB56" s="632"/>
      <c r="AC56" s="198" t="s">
        <v>228</v>
      </c>
      <c r="AD56" s="632"/>
      <c r="AE56" s="198" t="s">
        <v>230</v>
      </c>
      <c r="AF56" s="609" t="s">
        <v>231</v>
      </c>
      <c r="AG56" s="610" t="str">
        <f t="shared" si="6"/>
        <v/>
      </c>
      <c r="AH56" s="611" t="s">
        <v>232</v>
      </c>
      <c r="AI56" s="612" t="str">
        <f t="shared" si="7"/>
        <v/>
      </c>
      <c r="AK56" s="165" t="str">
        <f t="shared" si="2"/>
        <v>○</v>
      </c>
      <c r="AL56" s="165" t="str">
        <f>IFERROR(IF(AND(AI56&lt;&gt;"",OR('別紙様式2-2 個表_処遇'!T56="加算Ⅳ",'別紙様式2-2 個表_処遇'!T56="加算Ⅴ",'別紙様式2-2 個表_処遇'!T56="特別加算")),"☓","○"),"")</f>
        <v>○</v>
      </c>
      <c r="AM56" s="167" t="str">
        <f t="shared" si="3"/>
        <v/>
      </c>
      <c r="AN56" s="167" t="str">
        <f t="shared" si="4"/>
        <v/>
      </c>
      <c r="AO56" s="167"/>
      <c r="AP56" s="167"/>
      <c r="AQ56" s="167"/>
      <c r="AR56" s="167"/>
      <c r="AS56" s="167"/>
      <c r="AT56" s="167"/>
      <c r="AU56" s="167"/>
      <c r="AV56" s="633"/>
    </row>
    <row r="57" spans="1:48" ht="33" customHeight="1" thickBot="1">
      <c r="A57" s="595">
        <f t="shared" si="5"/>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28" t="str">
        <f>IF(基本情報入力シート!AA78="","",基本情報入力シート!AA78)</f>
        <v/>
      </c>
      <c r="S57" s="629"/>
      <c r="T57" s="630"/>
      <c r="U57" s="631" t="str">
        <f>IFERROR(IF(S57="","",VLOOKUP(P57,【参考】数式用!$A$5:$K$39,MATCH(T57,【参考】数式用!$I$4:$K$4,0)+8,0)),"")</f>
        <v/>
      </c>
      <c r="V57" s="649" t="str">
        <f>IF(T57="特定加算Ⅰ",VLOOKUP(P57,【参考】数式用!$A$5:$L$39,12,FALSE),"-")</f>
        <v>-</v>
      </c>
      <c r="W57" s="156" t="s">
        <v>227</v>
      </c>
      <c r="X57" s="632"/>
      <c r="Y57" s="198" t="s">
        <v>228</v>
      </c>
      <c r="Z57" s="632"/>
      <c r="AA57" s="364" t="s">
        <v>229</v>
      </c>
      <c r="AB57" s="632"/>
      <c r="AC57" s="198" t="s">
        <v>228</v>
      </c>
      <c r="AD57" s="632"/>
      <c r="AE57" s="198" t="s">
        <v>230</v>
      </c>
      <c r="AF57" s="609" t="s">
        <v>231</v>
      </c>
      <c r="AG57" s="610" t="str">
        <f t="shared" si="6"/>
        <v/>
      </c>
      <c r="AH57" s="611" t="s">
        <v>232</v>
      </c>
      <c r="AI57" s="612" t="str">
        <f t="shared" si="7"/>
        <v/>
      </c>
      <c r="AK57" s="165" t="str">
        <f t="shared" si="2"/>
        <v>○</v>
      </c>
      <c r="AL57" s="165" t="str">
        <f>IFERROR(IF(AND(AI57&lt;&gt;"",OR('別紙様式2-2 個表_処遇'!T57="加算Ⅳ",'別紙様式2-2 個表_処遇'!T57="加算Ⅴ",'別紙様式2-2 個表_処遇'!T57="特別加算")),"☓","○"),"")</f>
        <v>○</v>
      </c>
      <c r="AM57" s="167" t="str">
        <f t="shared" si="3"/>
        <v/>
      </c>
      <c r="AN57" s="167" t="str">
        <f t="shared" si="4"/>
        <v/>
      </c>
      <c r="AO57" s="167"/>
      <c r="AP57" s="167"/>
      <c r="AQ57" s="167"/>
      <c r="AR57" s="167"/>
      <c r="AS57" s="167"/>
      <c r="AT57" s="167"/>
      <c r="AU57" s="167"/>
      <c r="AV57" s="633"/>
    </row>
    <row r="58" spans="1:48" ht="33" customHeight="1" thickBot="1">
      <c r="A58" s="595">
        <f t="shared" si="5"/>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28" t="str">
        <f>IF(基本情報入力シート!AA79="","",基本情報入力シート!AA79)</f>
        <v/>
      </c>
      <c r="S58" s="629"/>
      <c r="T58" s="630"/>
      <c r="U58" s="631" t="str">
        <f>IFERROR(IF(S58="","",VLOOKUP(P58,【参考】数式用!$A$5:$K$39,MATCH(T58,【参考】数式用!$I$4:$K$4,0)+8,0)),"")</f>
        <v/>
      </c>
      <c r="V58" s="649" t="str">
        <f>IF(T58="特定加算Ⅰ",VLOOKUP(P58,【参考】数式用!$A$5:$L$39,12,FALSE),"-")</f>
        <v>-</v>
      </c>
      <c r="W58" s="156" t="s">
        <v>227</v>
      </c>
      <c r="X58" s="632"/>
      <c r="Y58" s="198" t="s">
        <v>228</v>
      </c>
      <c r="Z58" s="632"/>
      <c r="AA58" s="364" t="s">
        <v>229</v>
      </c>
      <c r="AB58" s="632"/>
      <c r="AC58" s="198" t="s">
        <v>228</v>
      </c>
      <c r="AD58" s="632"/>
      <c r="AE58" s="198" t="s">
        <v>230</v>
      </c>
      <c r="AF58" s="609" t="s">
        <v>231</v>
      </c>
      <c r="AG58" s="610" t="str">
        <f t="shared" si="6"/>
        <v/>
      </c>
      <c r="AH58" s="611" t="s">
        <v>232</v>
      </c>
      <c r="AI58" s="612" t="str">
        <f t="shared" si="7"/>
        <v/>
      </c>
      <c r="AK58" s="165" t="str">
        <f t="shared" si="2"/>
        <v>○</v>
      </c>
      <c r="AL58" s="165" t="str">
        <f>IFERROR(IF(AND(AI58&lt;&gt;"",OR('別紙様式2-2 個表_処遇'!T58="加算Ⅳ",'別紙様式2-2 個表_処遇'!T58="加算Ⅴ",'別紙様式2-2 個表_処遇'!T58="特別加算")),"☓","○"),"")</f>
        <v>○</v>
      </c>
      <c r="AM58" s="167" t="str">
        <f t="shared" si="3"/>
        <v/>
      </c>
      <c r="AN58" s="167" t="str">
        <f t="shared" si="4"/>
        <v/>
      </c>
      <c r="AO58" s="167"/>
      <c r="AP58" s="167"/>
      <c r="AQ58" s="167"/>
      <c r="AR58" s="167"/>
      <c r="AS58" s="167"/>
      <c r="AT58" s="167"/>
      <c r="AU58" s="167"/>
      <c r="AV58" s="633"/>
    </row>
    <row r="59" spans="1:48" ht="33" customHeight="1" thickBot="1">
      <c r="A59" s="595">
        <f t="shared" si="5"/>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28" t="str">
        <f>IF(基本情報入力シート!AA80="","",基本情報入力シート!AA80)</f>
        <v/>
      </c>
      <c r="S59" s="629"/>
      <c r="T59" s="630"/>
      <c r="U59" s="631" t="str">
        <f>IFERROR(IF(S59="","",VLOOKUP(P59,【参考】数式用!$A$5:$K$39,MATCH(T59,【参考】数式用!$I$4:$K$4,0)+8,0)),"")</f>
        <v/>
      </c>
      <c r="V59" s="649" t="str">
        <f>IF(T59="特定加算Ⅰ",VLOOKUP(P59,【参考】数式用!$A$5:$L$39,12,FALSE),"-")</f>
        <v>-</v>
      </c>
      <c r="W59" s="156" t="s">
        <v>227</v>
      </c>
      <c r="X59" s="632"/>
      <c r="Y59" s="198" t="s">
        <v>228</v>
      </c>
      <c r="Z59" s="632"/>
      <c r="AA59" s="364" t="s">
        <v>229</v>
      </c>
      <c r="AB59" s="632"/>
      <c r="AC59" s="198" t="s">
        <v>228</v>
      </c>
      <c r="AD59" s="632"/>
      <c r="AE59" s="198" t="s">
        <v>230</v>
      </c>
      <c r="AF59" s="609" t="s">
        <v>231</v>
      </c>
      <c r="AG59" s="610" t="str">
        <f t="shared" si="6"/>
        <v/>
      </c>
      <c r="AH59" s="611" t="s">
        <v>232</v>
      </c>
      <c r="AI59" s="612" t="str">
        <f t="shared" si="7"/>
        <v/>
      </c>
      <c r="AK59" s="165" t="str">
        <f t="shared" si="2"/>
        <v>○</v>
      </c>
      <c r="AL59" s="165" t="str">
        <f>IFERROR(IF(AND(AI59&lt;&gt;"",OR('別紙様式2-2 個表_処遇'!T59="加算Ⅳ",'別紙様式2-2 個表_処遇'!T59="加算Ⅴ",'別紙様式2-2 個表_処遇'!T59="特別加算")),"☓","○"),"")</f>
        <v>○</v>
      </c>
      <c r="AM59" s="167" t="str">
        <f t="shared" si="3"/>
        <v/>
      </c>
      <c r="AN59" s="167" t="str">
        <f t="shared" si="4"/>
        <v/>
      </c>
      <c r="AO59" s="167"/>
      <c r="AP59" s="167"/>
      <c r="AQ59" s="167"/>
      <c r="AR59" s="167"/>
      <c r="AS59" s="167"/>
      <c r="AT59" s="167"/>
      <c r="AU59" s="167"/>
      <c r="AV59" s="633"/>
    </row>
    <row r="60" spans="1:48" ht="33" customHeight="1" thickBot="1">
      <c r="A60" s="595">
        <f t="shared" si="5"/>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28" t="str">
        <f>IF(基本情報入力シート!AA81="","",基本情報入力シート!AA81)</f>
        <v/>
      </c>
      <c r="S60" s="629"/>
      <c r="T60" s="630"/>
      <c r="U60" s="631" t="str">
        <f>IFERROR(IF(S60="","",VLOOKUP(P60,【参考】数式用!$A$5:$K$39,MATCH(T60,【参考】数式用!$I$4:$K$4,0)+8,0)),"")</f>
        <v/>
      </c>
      <c r="V60" s="649" t="str">
        <f>IF(T60="特定加算Ⅰ",VLOOKUP(P60,【参考】数式用!$A$5:$L$39,12,FALSE),"-")</f>
        <v>-</v>
      </c>
      <c r="W60" s="156" t="s">
        <v>227</v>
      </c>
      <c r="X60" s="632"/>
      <c r="Y60" s="198" t="s">
        <v>228</v>
      </c>
      <c r="Z60" s="632"/>
      <c r="AA60" s="364" t="s">
        <v>229</v>
      </c>
      <c r="AB60" s="632"/>
      <c r="AC60" s="198" t="s">
        <v>228</v>
      </c>
      <c r="AD60" s="632"/>
      <c r="AE60" s="198" t="s">
        <v>230</v>
      </c>
      <c r="AF60" s="609" t="s">
        <v>231</v>
      </c>
      <c r="AG60" s="610" t="str">
        <f t="shared" si="6"/>
        <v/>
      </c>
      <c r="AH60" s="611" t="s">
        <v>232</v>
      </c>
      <c r="AI60" s="612" t="str">
        <f t="shared" si="7"/>
        <v/>
      </c>
      <c r="AK60" s="165" t="str">
        <f t="shared" si="2"/>
        <v>○</v>
      </c>
      <c r="AL60" s="165" t="str">
        <f>IFERROR(IF(AND(AI60&lt;&gt;"",OR('別紙様式2-2 個表_処遇'!T60="加算Ⅳ",'別紙様式2-2 個表_処遇'!T60="加算Ⅴ",'別紙様式2-2 個表_処遇'!T60="特別加算")),"☓","○"),"")</f>
        <v>○</v>
      </c>
      <c r="AM60" s="167" t="str">
        <f t="shared" si="3"/>
        <v/>
      </c>
      <c r="AN60" s="167" t="str">
        <f t="shared" si="4"/>
        <v/>
      </c>
      <c r="AO60" s="167"/>
      <c r="AP60" s="167"/>
      <c r="AQ60" s="167"/>
      <c r="AR60" s="167"/>
      <c r="AS60" s="167"/>
      <c r="AT60" s="167"/>
      <c r="AU60" s="167"/>
      <c r="AV60" s="633"/>
    </row>
    <row r="61" spans="1:48" ht="33" customHeight="1" thickBot="1">
      <c r="A61" s="595">
        <f t="shared" si="5"/>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28" t="str">
        <f>IF(基本情報入力シート!AA82="","",基本情報入力シート!AA82)</f>
        <v/>
      </c>
      <c r="S61" s="629"/>
      <c r="T61" s="630"/>
      <c r="U61" s="631" t="str">
        <f>IFERROR(IF(S61="","",VLOOKUP(P61,【参考】数式用!$A$5:$K$39,MATCH(T61,【参考】数式用!$I$4:$K$4,0)+8,0)),"")</f>
        <v/>
      </c>
      <c r="V61" s="649" t="str">
        <f>IF(T61="特定加算Ⅰ",VLOOKUP(P61,【参考】数式用!$A$5:$L$39,12,FALSE),"-")</f>
        <v>-</v>
      </c>
      <c r="W61" s="156" t="s">
        <v>227</v>
      </c>
      <c r="X61" s="632"/>
      <c r="Y61" s="198" t="s">
        <v>228</v>
      </c>
      <c r="Z61" s="632"/>
      <c r="AA61" s="364" t="s">
        <v>229</v>
      </c>
      <c r="AB61" s="632"/>
      <c r="AC61" s="198" t="s">
        <v>228</v>
      </c>
      <c r="AD61" s="632"/>
      <c r="AE61" s="198" t="s">
        <v>230</v>
      </c>
      <c r="AF61" s="609" t="s">
        <v>231</v>
      </c>
      <c r="AG61" s="610" t="str">
        <f t="shared" si="6"/>
        <v/>
      </c>
      <c r="AH61" s="611" t="s">
        <v>232</v>
      </c>
      <c r="AI61" s="612" t="str">
        <f t="shared" si="7"/>
        <v/>
      </c>
      <c r="AK61" s="165" t="str">
        <f t="shared" si="2"/>
        <v>○</v>
      </c>
      <c r="AL61" s="165" t="str">
        <f>IFERROR(IF(AND(AI61&lt;&gt;"",OR('別紙様式2-2 個表_処遇'!T61="加算Ⅳ",'別紙様式2-2 個表_処遇'!T61="加算Ⅴ",'別紙様式2-2 個表_処遇'!T61="特別加算")),"☓","○"),"")</f>
        <v>○</v>
      </c>
      <c r="AM61" s="167" t="str">
        <f t="shared" si="3"/>
        <v/>
      </c>
      <c r="AN61" s="167" t="str">
        <f t="shared" si="4"/>
        <v/>
      </c>
      <c r="AO61" s="167"/>
      <c r="AP61" s="167"/>
      <c r="AQ61" s="167"/>
      <c r="AR61" s="167"/>
      <c r="AS61" s="167"/>
      <c r="AT61" s="167"/>
      <c r="AU61" s="167"/>
      <c r="AV61" s="633"/>
    </row>
    <row r="62" spans="1:48" ht="33" customHeight="1" thickBot="1">
      <c r="A62" s="595">
        <f t="shared" si="5"/>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28" t="str">
        <f>IF(基本情報入力シート!AA83="","",基本情報入力シート!AA83)</f>
        <v/>
      </c>
      <c r="S62" s="629"/>
      <c r="T62" s="630"/>
      <c r="U62" s="631" t="str">
        <f>IFERROR(IF(S62="","",VLOOKUP(P62,【参考】数式用!$A$5:$K$39,MATCH(T62,【参考】数式用!$I$4:$K$4,0)+8,0)),"")</f>
        <v/>
      </c>
      <c r="V62" s="649" t="str">
        <f>IF(T62="特定加算Ⅰ",VLOOKUP(P62,【参考】数式用!$A$5:$L$39,12,FALSE),"-")</f>
        <v>-</v>
      </c>
      <c r="W62" s="156" t="s">
        <v>227</v>
      </c>
      <c r="X62" s="632"/>
      <c r="Y62" s="198" t="s">
        <v>228</v>
      </c>
      <c r="Z62" s="632"/>
      <c r="AA62" s="364" t="s">
        <v>229</v>
      </c>
      <c r="AB62" s="632"/>
      <c r="AC62" s="198" t="s">
        <v>228</v>
      </c>
      <c r="AD62" s="632"/>
      <c r="AE62" s="198" t="s">
        <v>230</v>
      </c>
      <c r="AF62" s="609" t="s">
        <v>231</v>
      </c>
      <c r="AG62" s="610" t="str">
        <f t="shared" si="6"/>
        <v/>
      </c>
      <c r="AH62" s="611" t="s">
        <v>232</v>
      </c>
      <c r="AI62" s="612" t="str">
        <f t="shared" si="7"/>
        <v/>
      </c>
      <c r="AK62" s="165" t="str">
        <f t="shared" si="2"/>
        <v>○</v>
      </c>
      <c r="AL62" s="165" t="str">
        <f>IFERROR(IF(AND(AI62&lt;&gt;"",OR('別紙様式2-2 個表_処遇'!T62="加算Ⅳ",'別紙様式2-2 個表_処遇'!T62="加算Ⅴ",'別紙様式2-2 個表_処遇'!T62="特別加算")),"☓","○"),"")</f>
        <v>○</v>
      </c>
      <c r="AM62" s="167" t="str">
        <f t="shared" si="3"/>
        <v/>
      </c>
      <c r="AN62" s="167" t="str">
        <f t="shared" si="4"/>
        <v/>
      </c>
      <c r="AO62" s="167"/>
      <c r="AP62" s="167"/>
      <c r="AQ62" s="167"/>
      <c r="AR62" s="167"/>
      <c r="AS62" s="167"/>
      <c r="AT62" s="167"/>
      <c r="AU62" s="167"/>
      <c r="AV62" s="633"/>
    </row>
    <row r="63" spans="1:48" ht="33" customHeight="1" thickBot="1">
      <c r="A63" s="595">
        <f t="shared" si="5"/>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28" t="str">
        <f>IF(基本情報入力シート!AA84="","",基本情報入力シート!AA84)</f>
        <v/>
      </c>
      <c r="S63" s="629"/>
      <c r="T63" s="630"/>
      <c r="U63" s="631" t="str">
        <f>IFERROR(IF(S63="","",VLOOKUP(P63,【参考】数式用!$A$5:$K$39,MATCH(T63,【参考】数式用!$I$4:$K$4,0)+8,0)),"")</f>
        <v/>
      </c>
      <c r="V63" s="649" t="str">
        <f>IF(T63="特定加算Ⅰ",VLOOKUP(P63,【参考】数式用!$A$5:$L$39,12,FALSE),"-")</f>
        <v>-</v>
      </c>
      <c r="W63" s="156" t="s">
        <v>227</v>
      </c>
      <c r="X63" s="632"/>
      <c r="Y63" s="198" t="s">
        <v>228</v>
      </c>
      <c r="Z63" s="632"/>
      <c r="AA63" s="364" t="s">
        <v>229</v>
      </c>
      <c r="AB63" s="632"/>
      <c r="AC63" s="198" t="s">
        <v>228</v>
      </c>
      <c r="AD63" s="632"/>
      <c r="AE63" s="198" t="s">
        <v>230</v>
      </c>
      <c r="AF63" s="609" t="s">
        <v>231</v>
      </c>
      <c r="AG63" s="610" t="str">
        <f t="shared" si="6"/>
        <v/>
      </c>
      <c r="AH63" s="611" t="s">
        <v>232</v>
      </c>
      <c r="AI63" s="612" t="str">
        <f t="shared" si="7"/>
        <v/>
      </c>
      <c r="AK63" s="165" t="str">
        <f t="shared" si="2"/>
        <v>○</v>
      </c>
      <c r="AL63" s="165" t="str">
        <f>IFERROR(IF(AND(AI63&lt;&gt;"",OR('別紙様式2-2 個表_処遇'!T63="加算Ⅳ",'別紙様式2-2 個表_処遇'!T63="加算Ⅴ",'別紙様式2-2 個表_処遇'!T63="特別加算")),"☓","○"),"")</f>
        <v>○</v>
      </c>
      <c r="AM63" s="167" t="str">
        <f t="shared" si="3"/>
        <v/>
      </c>
      <c r="AN63" s="167" t="str">
        <f t="shared" si="4"/>
        <v/>
      </c>
      <c r="AO63" s="167"/>
      <c r="AP63" s="167"/>
      <c r="AQ63" s="167"/>
      <c r="AR63" s="167"/>
      <c r="AS63" s="167"/>
      <c r="AT63" s="167"/>
      <c r="AU63" s="167"/>
      <c r="AV63" s="633"/>
    </row>
    <row r="64" spans="1:48" ht="33" customHeight="1" thickBot="1">
      <c r="A64" s="595">
        <f t="shared" si="5"/>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28" t="str">
        <f>IF(基本情報入力シート!AA85="","",基本情報入力シート!AA85)</f>
        <v/>
      </c>
      <c r="S64" s="629"/>
      <c r="T64" s="630"/>
      <c r="U64" s="631" t="str">
        <f>IFERROR(IF(S64="","",VLOOKUP(P64,【参考】数式用!$A$5:$K$39,MATCH(T64,【参考】数式用!$I$4:$K$4,0)+8,0)),"")</f>
        <v/>
      </c>
      <c r="V64" s="649" t="str">
        <f>IF(T64="特定加算Ⅰ",VLOOKUP(P64,【参考】数式用!$A$5:$L$39,12,FALSE),"-")</f>
        <v>-</v>
      </c>
      <c r="W64" s="156" t="s">
        <v>227</v>
      </c>
      <c r="X64" s="632"/>
      <c r="Y64" s="198" t="s">
        <v>228</v>
      </c>
      <c r="Z64" s="632"/>
      <c r="AA64" s="364" t="s">
        <v>229</v>
      </c>
      <c r="AB64" s="632"/>
      <c r="AC64" s="198" t="s">
        <v>228</v>
      </c>
      <c r="AD64" s="632"/>
      <c r="AE64" s="198" t="s">
        <v>230</v>
      </c>
      <c r="AF64" s="609" t="s">
        <v>231</v>
      </c>
      <c r="AG64" s="610" t="str">
        <f t="shared" si="6"/>
        <v/>
      </c>
      <c r="AH64" s="611" t="s">
        <v>232</v>
      </c>
      <c r="AI64" s="612" t="str">
        <f t="shared" si="7"/>
        <v/>
      </c>
      <c r="AK64" s="165" t="str">
        <f t="shared" si="2"/>
        <v>○</v>
      </c>
      <c r="AL64" s="165" t="str">
        <f>IFERROR(IF(AND(AI64&lt;&gt;"",OR('別紙様式2-2 個表_処遇'!T64="加算Ⅳ",'別紙様式2-2 個表_処遇'!T64="加算Ⅴ",'別紙様式2-2 個表_処遇'!T64="特別加算")),"☓","○"),"")</f>
        <v>○</v>
      </c>
      <c r="AM64" s="167" t="str">
        <f t="shared" si="3"/>
        <v/>
      </c>
      <c r="AN64" s="167" t="str">
        <f t="shared" si="4"/>
        <v/>
      </c>
      <c r="AO64" s="167"/>
      <c r="AP64" s="167"/>
      <c r="AQ64" s="167"/>
      <c r="AR64" s="167"/>
      <c r="AS64" s="167"/>
      <c r="AT64" s="167"/>
      <c r="AU64" s="167"/>
      <c r="AV64" s="633"/>
    </row>
    <row r="65" spans="1:48" ht="33" customHeight="1" thickBot="1">
      <c r="A65" s="595">
        <f t="shared" si="5"/>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28" t="str">
        <f>IF(基本情報入力シート!AA86="","",基本情報入力シート!AA86)</f>
        <v/>
      </c>
      <c r="S65" s="629"/>
      <c r="T65" s="630"/>
      <c r="U65" s="631" t="str">
        <f>IFERROR(IF(S65="","",VLOOKUP(P65,【参考】数式用!$A$5:$K$39,MATCH(T65,【参考】数式用!$I$4:$K$4,0)+8,0)),"")</f>
        <v/>
      </c>
      <c r="V65" s="649" t="str">
        <f>IF(T65="特定加算Ⅰ",VLOOKUP(P65,【参考】数式用!$A$5:$L$39,12,FALSE),"-")</f>
        <v>-</v>
      </c>
      <c r="W65" s="156" t="s">
        <v>227</v>
      </c>
      <c r="X65" s="632"/>
      <c r="Y65" s="198" t="s">
        <v>228</v>
      </c>
      <c r="Z65" s="632"/>
      <c r="AA65" s="364" t="s">
        <v>229</v>
      </c>
      <c r="AB65" s="632"/>
      <c r="AC65" s="198" t="s">
        <v>228</v>
      </c>
      <c r="AD65" s="632"/>
      <c r="AE65" s="198" t="s">
        <v>230</v>
      </c>
      <c r="AF65" s="609" t="s">
        <v>231</v>
      </c>
      <c r="AG65" s="610" t="str">
        <f t="shared" si="6"/>
        <v/>
      </c>
      <c r="AH65" s="611" t="s">
        <v>232</v>
      </c>
      <c r="AI65" s="612" t="str">
        <f t="shared" si="7"/>
        <v/>
      </c>
      <c r="AK65" s="165" t="str">
        <f t="shared" si="2"/>
        <v>○</v>
      </c>
      <c r="AL65" s="165" t="str">
        <f>IFERROR(IF(AND(AI65&lt;&gt;"",OR('別紙様式2-2 個表_処遇'!T65="加算Ⅳ",'別紙様式2-2 個表_処遇'!T65="加算Ⅴ",'別紙様式2-2 個表_処遇'!T65="特別加算")),"☓","○"),"")</f>
        <v>○</v>
      </c>
      <c r="AM65" s="167" t="str">
        <f t="shared" si="3"/>
        <v/>
      </c>
      <c r="AN65" s="167" t="str">
        <f t="shared" si="4"/>
        <v/>
      </c>
      <c r="AO65" s="167"/>
      <c r="AP65" s="167"/>
      <c r="AQ65" s="167"/>
      <c r="AR65" s="167"/>
      <c r="AS65" s="167"/>
      <c r="AT65" s="167"/>
      <c r="AU65" s="167"/>
      <c r="AV65" s="633"/>
    </row>
    <row r="66" spans="1:48" ht="33" customHeight="1" thickBot="1">
      <c r="A66" s="595">
        <f t="shared" si="5"/>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28" t="str">
        <f>IF(基本情報入力シート!AA87="","",基本情報入力シート!AA87)</f>
        <v/>
      </c>
      <c r="S66" s="629"/>
      <c r="T66" s="630"/>
      <c r="U66" s="631" t="str">
        <f>IFERROR(IF(S66="","",VLOOKUP(P66,【参考】数式用!$A$5:$K$39,MATCH(T66,【参考】数式用!$I$4:$K$4,0)+8,0)),"")</f>
        <v/>
      </c>
      <c r="V66" s="649" t="str">
        <f>IF(T66="特定加算Ⅰ",VLOOKUP(P66,【参考】数式用!$A$5:$L$39,12,FALSE),"-")</f>
        <v>-</v>
      </c>
      <c r="W66" s="156" t="s">
        <v>227</v>
      </c>
      <c r="X66" s="632"/>
      <c r="Y66" s="198" t="s">
        <v>228</v>
      </c>
      <c r="Z66" s="632"/>
      <c r="AA66" s="364" t="s">
        <v>229</v>
      </c>
      <c r="AB66" s="632"/>
      <c r="AC66" s="198" t="s">
        <v>228</v>
      </c>
      <c r="AD66" s="632"/>
      <c r="AE66" s="198" t="s">
        <v>230</v>
      </c>
      <c r="AF66" s="609" t="s">
        <v>231</v>
      </c>
      <c r="AG66" s="610" t="str">
        <f t="shared" si="6"/>
        <v/>
      </c>
      <c r="AH66" s="611" t="s">
        <v>232</v>
      </c>
      <c r="AI66" s="612" t="str">
        <f t="shared" si="7"/>
        <v/>
      </c>
      <c r="AK66" s="165" t="str">
        <f t="shared" si="2"/>
        <v>○</v>
      </c>
      <c r="AL66" s="165" t="str">
        <f>IFERROR(IF(AND(AI66&lt;&gt;"",OR('別紙様式2-2 個表_処遇'!T66="加算Ⅳ",'別紙様式2-2 個表_処遇'!T66="加算Ⅴ",'別紙様式2-2 個表_処遇'!T66="特別加算")),"☓","○"),"")</f>
        <v>○</v>
      </c>
      <c r="AM66" s="167" t="str">
        <f t="shared" si="3"/>
        <v/>
      </c>
      <c r="AN66" s="167" t="str">
        <f t="shared" si="4"/>
        <v/>
      </c>
      <c r="AO66" s="167"/>
      <c r="AP66" s="167"/>
      <c r="AQ66" s="167"/>
      <c r="AR66" s="167"/>
      <c r="AS66" s="167"/>
      <c r="AT66" s="167"/>
      <c r="AU66" s="167"/>
      <c r="AV66" s="633"/>
    </row>
    <row r="67" spans="1:48" ht="33" customHeight="1" thickBot="1">
      <c r="A67" s="595">
        <f t="shared" si="5"/>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28" t="str">
        <f>IF(基本情報入力シート!AA88="","",基本情報入力シート!AA88)</f>
        <v/>
      </c>
      <c r="S67" s="629"/>
      <c r="T67" s="630"/>
      <c r="U67" s="631" t="str">
        <f>IFERROR(IF(S67="","",VLOOKUP(P67,【参考】数式用!$A$5:$K$39,MATCH(T67,【参考】数式用!$I$4:$K$4,0)+8,0)),"")</f>
        <v/>
      </c>
      <c r="V67" s="649" t="str">
        <f>IF(T67="特定加算Ⅰ",VLOOKUP(P67,【参考】数式用!$A$5:$L$39,12,FALSE),"-")</f>
        <v>-</v>
      </c>
      <c r="W67" s="156" t="s">
        <v>227</v>
      </c>
      <c r="X67" s="632"/>
      <c r="Y67" s="198" t="s">
        <v>228</v>
      </c>
      <c r="Z67" s="632"/>
      <c r="AA67" s="364" t="s">
        <v>229</v>
      </c>
      <c r="AB67" s="632"/>
      <c r="AC67" s="198" t="s">
        <v>228</v>
      </c>
      <c r="AD67" s="632"/>
      <c r="AE67" s="198" t="s">
        <v>230</v>
      </c>
      <c r="AF67" s="609" t="s">
        <v>231</v>
      </c>
      <c r="AG67" s="610" t="str">
        <f t="shared" si="6"/>
        <v/>
      </c>
      <c r="AH67" s="611" t="s">
        <v>232</v>
      </c>
      <c r="AI67" s="612" t="str">
        <f t="shared" si="7"/>
        <v/>
      </c>
      <c r="AK67" s="165" t="str">
        <f t="shared" si="2"/>
        <v>○</v>
      </c>
      <c r="AL67" s="165" t="str">
        <f>IFERROR(IF(AND(AI67&lt;&gt;"",OR('別紙様式2-2 個表_処遇'!T67="加算Ⅳ",'別紙様式2-2 個表_処遇'!T67="加算Ⅴ",'別紙様式2-2 個表_処遇'!T67="特別加算")),"☓","○"),"")</f>
        <v>○</v>
      </c>
      <c r="AM67" s="167" t="str">
        <f t="shared" si="3"/>
        <v/>
      </c>
      <c r="AN67" s="167" t="str">
        <f t="shared" si="4"/>
        <v/>
      </c>
      <c r="AO67" s="167"/>
      <c r="AP67" s="167"/>
      <c r="AQ67" s="167"/>
      <c r="AR67" s="167"/>
      <c r="AS67" s="167"/>
      <c r="AT67" s="167"/>
      <c r="AU67" s="167"/>
      <c r="AV67" s="633"/>
    </row>
    <row r="68" spans="1:48" ht="33" customHeight="1" thickBot="1">
      <c r="A68" s="595">
        <f t="shared" si="5"/>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28" t="str">
        <f>IF(基本情報入力シート!AA89="","",基本情報入力シート!AA89)</f>
        <v/>
      </c>
      <c r="S68" s="629"/>
      <c r="T68" s="630"/>
      <c r="U68" s="631" t="str">
        <f>IFERROR(IF(S68="","",VLOOKUP(P68,【参考】数式用!$A$5:$K$39,MATCH(T68,【参考】数式用!$I$4:$K$4,0)+8,0)),"")</f>
        <v/>
      </c>
      <c r="V68" s="649" t="str">
        <f>IF(T68="特定加算Ⅰ",VLOOKUP(P68,【参考】数式用!$A$5:$L$39,12,FALSE),"-")</f>
        <v>-</v>
      </c>
      <c r="W68" s="156" t="s">
        <v>227</v>
      </c>
      <c r="X68" s="632"/>
      <c r="Y68" s="198" t="s">
        <v>228</v>
      </c>
      <c r="Z68" s="632"/>
      <c r="AA68" s="364" t="s">
        <v>229</v>
      </c>
      <c r="AB68" s="632"/>
      <c r="AC68" s="198" t="s">
        <v>228</v>
      </c>
      <c r="AD68" s="632"/>
      <c r="AE68" s="198" t="s">
        <v>230</v>
      </c>
      <c r="AF68" s="609" t="s">
        <v>231</v>
      </c>
      <c r="AG68" s="610" t="str">
        <f t="shared" si="6"/>
        <v/>
      </c>
      <c r="AH68" s="611" t="s">
        <v>232</v>
      </c>
      <c r="AI68" s="612" t="str">
        <f t="shared" si="7"/>
        <v/>
      </c>
      <c r="AK68" s="165" t="str">
        <f t="shared" si="2"/>
        <v>○</v>
      </c>
      <c r="AL68" s="165" t="str">
        <f>IFERROR(IF(AND(AI68&lt;&gt;"",OR('別紙様式2-2 個表_処遇'!T68="加算Ⅳ",'別紙様式2-2 個表_処遇'!T68="加算Ⅴ",'別紙様式2-2 個表_処遇'!T68="特別加算")),"☓","○"),"")</f>
        <v>○</v>
      </c>
      <c r="AM68" s="167" t="str">
        <f t="shared" si="3"/>
        <v/>
      </c>
      <c r="AN68" s="167" t="str">
        <f t="shared" si="4"/>
        <v/>
      </c>
      <c r="AO68" s="167"/>
      <c r="AP68" s="167"/>
      <c r="AQ68" s="167"/>
      <c r="AR68" s="167"/>
      <c r="AS68" s="167"/>
      <c r="AT68" s="167"/>
      <c r="AU68" s="167"/>
      <c r="AV68" s="633"/>
    </row>
    <row r="69" spans="1:48" ht="33" customHeight="1" thickBot="1">
      <c r="A69" s="595">
        <f t="shared" si="5"/>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28" t="str">
        <f>IF(基本情報入力シート!AA90="","",基本情報入力シート!AA90)</f>
        <v/>
      </c>
      <c r="S69" s="629"/>
      <c r="T69" s="630"/>
      <c r="U69" s="631" t="str">
        <f>IFERROR(IF(S69="","",VLOOKUP(P69,【参考】数式用!$A$5:$K$39,MATCH(T69,【参考】数式用!$I$4:$K$4,0)+8,0)),"")</f>
        <v/>
      </c>
      <c r="V69" s="649" t="str">
        <f>IF(T69="特定加算Ⅰ",VLOOKUP(P69,【参考】数式用!$A$5:$L$39,12,FALSE),"-")</f>
        <v>-</v>
      </c>
      <c r="W69" s="156" t="s">
        <v>227</v>
      </c>
      <c r="X69" s="632"/>
      <c r="Y69" s="198" t="s">
        <v>228</v>
      </c>
      <c r="Z69" s="632"/>
      <c r="AA69" s="364" t="s">
        <v>229</v>
      </c>
      <c r="AB69" s="632"/>
      <c r="AC69" s="198" t="s">
        <v>228</v>
      </c>
      <c r="AD69" s="632"/>
      <c r="AE69" s="198" t="s">
        <v>230</v>
      </c>
      <c r="AF69" s="609" t="s">
        <v>231</v>
      </c>
      <c r="AG69" s="610" t="str">
        <f t="shared" si="6"/>
        <v/>
      </c>
      <c r="AH69" s="611" t="s">
        <v>232</v>
      </c>
      <c r="AI69" s="612" t="str">
        <f t="shared" si="7"/>
        <v/>
      </c>
      <c r="AK69" s="165" t="str">
        <f t="shared" si="2"/>
        <v>○</v>
      </c>
      <c r="AL69" s="165" t="str">
        <f>IFERROR(IF(AND(AI69&lt;&gt;"",OR('別紙様式2-2 個表_処遇'!T69="加算Ⅳ",'別紙様式2-2 個表_処遇'!T69="加算Ⅴ",'別紙様式2-2 個表_処遇'!T69="特別加算")),"☓","○"),"")</f>
        <v>○</v>
      </c>
      <c r="AM69" s="167" t="str">
        <f t="shared" si="3"/>
        <v/>
      </c>
      <c r="AN69" s="167" t="str">
        <f t="shared" si="4"/>
        <v/>
      </c>
      <c r="AO69" s="167"/>
      <c r="AP69" s="167"/>
      <c r="AQ69" s="167"/>
      <c r="AR69" s="167"/>
      <c r="AS69" s="167"/>
      <c r="AT69" s="167"/>
      <c r="AU69" s="167"/>
      <c r="AV69" s="633"/>
    </row>
    <row r="70" spans="1:48" ht="33" customHeight="1" thickBot="1">
      <c r="A70" s="595">
        <f t="shared" si="5"/>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28" t="str">
        <f>IF(基本情報入力シート!AA91="","",基本情報入力シート!AA91)</f>
        <v/>
      </c>
      <c r="S70" s="629"/>
      <c r="T70" s="630"/>
      <c r="U70" s="631" t="str">
        <f>IFERROR(IF(S70="","",VLOOKUP(P70,【参考】数式用!$A$5:$K$39,MATCH(T70,【参考】数式用!$I$4:$K$4,0)+8,0)),"")</f>
        <v/>
      </c>
      <c r="V70" s="649" t="str">
        <f>IF(T70="特定加算Ⅰ",VLOOKUP(P70,【参考】数式用!$A$5:$L$39,12,FALSE),"-")</f>
        <v>-</v>
      </c>
      <c r="W70" s="156" t="s">
        <v>227</v>
      </c>
      <c r="X70" s="632"/>
      <c r="Y70" s="198" t="s">
        <v>228</v>
      </c>
      <c r="Z70" s="632"/>
      <c r="AA70" s="364" t="s">
        <v>229</v>
      </c>
      <c r="AB70" s="632"/>
      <c r="AC70" s="198" t="s">
        <v>228</v>
      </c>
      <c r="AD70" s="632"/>
      <c r="AE70" s="198" t="s">
        <v>230</v>
      </c>
      <c r="AF70" s="609" t="s">
        <v>231</v>
      </c>
      <c r="AG70" s="610" t="str">
        <f t="shared" si="6"/>
        <v/>
      </c>
      <c r="AH70" s="611" t="s">
        <v>232</v>
      </c>
      <c r="AI70" s="612" t="str">
        <f t="shared" si="7"/>
        <v/>
      </c>
      <c r="AK70" s="165" t="str">
        <f t="shared" si="2"/>
        <v>○</v>
      </c>
      <c r="AL70" s="165" t="str">
        <f>IFERROR(IF(AND(AI70&lt;&gt;"",OR('別紙様式2-2 個表_処遇'!T70="加算Ⅳ",'別紙様式2-2 個表_処遇'!T70="加算Ⅴ",'別紙様式2-2 個表_処遇'!T70="特別加算")),"☓","○"),"")</f>
        <v>○</v>
      </c>
      <c r="AM70" s="167" t="str">
        <f t="shared" si="3"/>
        <v/>
      </c>
      <c r="AN70" s="167" t="str">
        <f t="shared" si="4"/>
        <v/>
      </c>
      <c r="AO70" s="167"/>
      <c r="AP70" s="167"/>
      <c r="AQ70" s="167"/>
      <c r="AR70" s="167"/>
      <c r="AS70" s="167"/>
      <c r="AT70" s="167"/>
      <c r="AU70" s="167"/>
      <c r="AV70" s="633"/>
    </row>
    <row r="71" spans="1:48" ht="33" customHeight="1" thickBot="1">
      <c r="A71" s="595">
        <f t="shared" si="5"/>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28" t="str">
        <f>IF(基本情報入力シート!AA92="","",基本情報入力シート!AA92)</f>
        <v/>
      </c>
      <c r="S71" s="629"/>
      <c r="T71" s="630"/>
      <c r="U71" s="631" t="str">
        <f>IFERROR(IF(S71="","",VLOOKUP(P71,【参考】数式用!$A$5:$K$39,MATCH(T71,【参考】数式用!$I$4:$K$4,0)+8,0)),"")</f>
        <v/>
      </c>
      <c r="V71" s="649" t="str">
        <f>IF(T71="特定加算Ⅰ",VLOOKUP(P71,【参考】数式用!$A$5:$L$39,12,FALSE),"-")</f>
        <v>-</v>
      </c>
      <c r="W71" s="156" t="s">
        <v>227</v>
      </c>
      <c r="X71" s="632"/>
      <c r="Y71" s="198" t="s">
        <v>228</v>
      </c>
      <c r="Z71" s="632"/>
      <c r="AA71" s="364" t="s">
        <v>229</v>
      </c>
      <c r="AB71" s="632"/>
      <c r="AC71" s="198" t="s">
        <v>228</v>
      </c>
      <c r="AD71" s="632"/>
      <c r="AE71" s="198" t="s">
        <v>230</v>
      </c>
      <c r="AF71" s="609" t="s">
        <v>231</v>
      </c>
      <c r="AG71" s="610" t="str">
        <f t="shared" si="6"/>
        <v/>
      </c>
      <c r="AH71" s="611" t="s">
        <v>232</v>
      </c>
      <c r="AI71" s="612" t="str">
        <f t="shared" si="7"/>
        <v/>
      </c>
      <c r="AK71" s="165" t="str">
        <f t="shared" si="2"/>
        <v>○</v>
      </c>
      <c r="AL71" s="165" t="str">
        <f>IFERROR(IF(AND(AI71&lt;&gt;"",OR('別紙様式2-2 個表_処遇'!T71="加算Ⅳ",'別紙様式2-2 個表_処遇'!T71="加算Ⅴ",'別紙様式2-2 個表_処遇'!T71="特別加算")),"☓","○"),"")</f>
        <v>○</v>
      </c>
      <c r="AM71" s="167" t="str">
        <f t="shared" si="3"/>
        <v/>
      </c>
      <c r="AN71" s="167" t="str">
        <f t="shared" si="4"/>
        <v/>
      </c>
      <c r="AO71" s="167"/>
      <c r="AP71" s="167"/>
      <c r="AQ71" s="167"/>
      <c r="AR71" s="167"/>
      <c r="AS71" s="167"/>
      <c r="AT71" s="167"/>
      <c r="AU71" s="167"/>
      <c r="AV71" s="633"/>
    </row>
    <row r="72" spans="1:48" ht="33" customHeight="1" thickBot="1">
      <c r="A72" s="595">
        <f t="shared" si="5"/>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28" t="str">
        <f>IF(基本情報入力シート!AA93="","",基本情報入力シート!AA93)</f>
        <v/>
      </c>
      <c r="S72" s="629"/>
      <c r="T72" s="630"/>
      <c r="U72" s="631" t="str">
        <f>IFERROR(IF(S72="","",VLOOKUP(P72,【参考】数式用!$A$5:$K$39,MATCH(T72,【参考】数式用!$I$4:$K$4,0)+8,0)),"")</f>
        <v/>
      </c>
      <c r="V72" s="649" t="str">
        <f>IF(T72="特定加算Ⅰ",VLOOKUP(P72,【参考】数式用!$A$5:$L$39,12,FALSE),"-")</f>
        <v>-</v>
      </c>
      <c r="W72" s="156" t="s">
        <v>227</v>
      </c>
      <c r="X72" s="632"/>
      <c r="Y72" s="198" t="s">
        <v>228</v>
      </c>
      <c r="Z72" s="632"/>
      <c r="AA72" s="364" t="s">
        <v>229</v>
      </c>
      <c r="AB72" s="632"/>
      <c r="AC72" s="198" t="s">
        <v>228</v>
      </c>
      <c r="AD72" s="632"/>
      <c r="AE72" s="198" t="s">
        <v>230</v>
      </c>
      <c r="AF72" s="609" t="s">
        <v>231</v>
      </c>
      <c r="AG72" s="610" t="str">
        <f t="shared" si="6"/>
        <v/>
      </c>
      <c r="AH72" s="611" t="s">
        <v>232</v>
      </c>
      <c r="AI72" s="612" t="str">
        <f t="shared" si="7"/>
        <v/>
      </c>
      <c r="AK72" s="165" t="str">
        <f t="shared" si="2"/>
        <v>○</v>
      </c>
      <c r="AL72" s="165" t="str">
        <f>IFERROR(IF(AND(AI72&lt;&gt;"",OR('別紙様式2-2 個表_処遇'!T72="加算Ⅳ",'別紙様式2-2 個表_処遇'!T72="加算Ⅴ",'別紙様式2-2 個表_処遇'!T72="特別加算")),"☓","○"),"")</f>
        <v>○</v>
      </c>
      <c r="AM72" s="167" t="str">
        <f t="shared" si="3"/>
        <v/>
      </c>
      <c r="AN72" s="167" t="str">
        <f t="shared" si="4"/>
        <v/>
      </c>
      <c r="AO72" s="167"/>
      <c r="AP72" s="167"/>
      <c r="AQ72" s="167"/>
      <c r="AR72" s="167"/>
      <c r="AS72" s="167"/>
      <c r="AT72" s="167"/>
      <c r="AU72" s="167"/>
      <c r="AV72" s="633"/>
    </row>
    <row r="73" spans="1:48" ht="33" customHeight="1" thickBot="1">
      <c r="A73" s="595">
        <f t="shared" si="5"/>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28" t="str">
        <f>IF(基本情報入力シート!AA94="","",基本情報入力シート!AA94)</f>
        <v/>
      </c>
      <c r="S73" s="629"/>
      <c r="T73" s="630"/>
      <c r="U73" s="631" t="str">
        <f>IFERROR(IF(S73="","",VLOOKUP(P73,【参考】数式用!$A$5:$K$39,MATCH(T73,【参考】数式用!$I$4:$K$4,0)+8,0)),"")</f>
        <v/>
      </c>
      <c r="V73" s="649" t="str">
        <f>IF(T73="特定加算Ⅰ",VLOOKUP(P73,【参考】数式用!$A$5:$L$39,12,FALSE),"-")</f>
        <v>-</v>
      </c>
      <c r="W73" s="156" t="s">
        <v>227</v>
      </c>
      <c r="X73" s="632"/>
      <c r="Y73" s="198" t="s">
        <v>228</v>
      </c>
      <c r="Z73" s="632"/>
      <c r="AA73" s="364" t="s">
        <v>229</v>
      </c>
      <c r="AB73" s="632"/>
      <c r="AC73" s="198" t="s">
        <v>228</v>
      </c>
      <c r="AD73" s="632"/>
      <c r="AE73" s="198" t="s">
        <v>230</v>
      </c>
      <c r="AF73" s="609" t="s">
        <v>231</v>
      </c>
      <c r="AG73" s="610" t="str">
        <f t="shared" si="6"/>
        <v/>
      </c>
      <c r="AH73" s="611" t="s">
        <v>232</v>
      </c>
      <c r="AI73" s="612" t="str">
        <f t="shared" si="7"/>
        <v/>
      </c>
      <c r="AK73" s="165" t="str">
        <f t="shared" si="2"/>
        <v>○</v>
      </c>
      <c r="AL73" s="165" t="str">
        <f>IFERROR(IF(AND(AI73&lt;&gt;"",OR('別紙様式2-2 個表_処遇'!T73="加算Ⅳ",'別紙様式2-2 個表_処遇'!T73="加算Ⅴ",'別紙様式2-2 個表_処遇'!T73="特別加算")),"☓","○"),"")</f>
        <v>○</v>
      </c>
      <c r="AM73" s="167" t="str">
        <f t="shared" si="3"/>
        <v/>
      </c>
      <c r="AN73" s="167" t="str">
        <f t="shared" si="4"/>
        <v/>
      </c>
      <c r="AO73" s="167"/>
      <c r="AP73" s="167"/>
      <c r="AQ73" s="167"/>
      <c r="AR73" s="167"/>
      <c r="AS73" s="167"/>
      <c r="AT73" s="167"/>
      <c r="AU73" s="167"/>
      <c r="AV73" s="633"/>
    </row>
    <row r="74" spans="1:48" ht="33" customHeight="1" thickBot="1">
      <c r="A74" s="595">
        <f t="shared" si="5"/>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28" t="str">
        <f>IF(基本情報入力シート!AA95="","",基本情報入力シート!AA95)</f>
        <v/>
      </c>
      <c r="S74" s="629"/>
      <c r="T74" s="630"/>
      <c r="U74" s="631" t="str">
        <f>IFERROR(IF(S74="","",VLOOKUP(P74,【参考】数式用!$A$5:$K$39,MATCH(T74,【参考】数式用!$I$4:$K$4,0)+8,0)),"")</f>
        <v/>
      </c>
      <c r="V74" s="649" t="str">
        <f>IF(T74="特定加算Ⅰ",VLOOKUP(P74,【参考】数式用!$A$5:$L$39,12,FALSE),"-")</f>
        <v>-</v>
      </c>
      <c r="W74" s="156" t="s">
        <v>227</v>
      </c>
      <c r="X74" s="632"/>
      <c r="Y74" s="198" t="s">
        <v>228</v>
      </c>
      <c r="Z74" s="632"/>
      <c r="AA74" s="364" t="s">
        <v>229</v>
      </c>
      <c r="AB74" s="632"/>
      <c r="AC74" s="198" t="s">
        <v>228</v>
      </c>
      <c r="AD74" s="632"/>
      <c r="AE74" s="198" t="s">
        <v>230</v>
      </c>
      <c r="AF74" s="609" t="s">
        <v>231</v>
      </c>
      <c r="AG74" s="610" t="str">
        <f t="shared" si="6"/>
        <v/>
      </c>
      <c r="AH74" s="611" t="s">
        <v>232</v>
      </c>
      <c r="AI74" s="612" t="str">
        <f t="shared" si="7"/>
        <v/>
      </c>
      <c r="AK74" s="165" t="str">
        <f t="shared" si="2"/>
        <v>○</v>
      </c>
      <c r="AL74" s="165" t="str">
        <f>IFERROR(IF(AND(AI74&lt;&gt;"",OR('別紙様式2-2 個表_処遇'!T74="加算Ⅳ",'別紙様式2-2 個表_処遇'!T74="加算Ⅴ",'別紙様式2-2 個表_処遇'!T74="特別加算")),"☓","○"),"")</f>
        <v>○</v>
      </c>
      <c r="AM74" s="167" t="str">
        <f t="shared" si="3"/>
        <v/>
      </c>
      <c r="AN74" s="167" t="str">
        <f t="shared" si="4"/>
        <v/>
      </c>
      <c r="AO74" s="167"/>
      <c r="AP74" s="167"/>
      <c r="AQ74" s="167"/>
      <c r="AR74" s="167"/>
      <c r="AS74" s="167"/>
      <c r="AT74" s="167"/>
      <c r="AU74" s="167"/>
      <c r="AV74" s="633"/>
    </row>
    <row r="75" spans="1:48" ht="33" customHeight="1" thickBot="1">
      <c r="A75" s="595">
        <f t="shared" si="5"/>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28" t="str">
        <f>IF(基本情報入力シート!AA96="","",基本情報入力シート!AA96)</f>
        <v/>
      </c>
      <c r="S75" s="629"/>
      <c r="T75" s="630"/>
      <c r="U75" s="631" t="str">
        <f>IFERROR(IF(S75="","",VLOOKUP(P75,【参考】数式用!$A$5:$K$39,MATCH(T75,【参考】数式用!$I$4:$K$4,0)+8,0)),"")</f>
        <v/>
      </c>
      <c r="V75" s="649" t="str">
        <f>IF(T75="特定加算Ⅰ",VLOOKUP(P75,【参考】数式用!$A$5:$L$39,12,FALSE),"-")</f>
        <v>-</v>
      </c>
      <c r="W75" s="156" t="s">
        <v>227</v>
      </c>
      <c r="X75" s="632"/>
      <c r="Y75" s="198" t="s">
        <v>228</v>
      </c>
      <c r="Z75" s="632"/>
      <c r="AA75" s="364" t="s">
        <v>229</v>
      </c>
      <c r="AB75" s="632"/>
      <c r="AC75" s="198" t="s">
        <v>228</v>
      </c>
      <c r="AD75" s="632"/>
      <c r="AE75" s="198" t="s">
        <v>230</v>
      </c>
      <c r="AF75" s="609" t="s">
        <v>231</v>
      </c>
      <c r="AG75" s="610" t="str">
        <f t="shared" si="6"/>
        <v/>
      </c>
      <c r="AH75" s="611" t="s">
        <v>232</v>
      </c>
      <c r="AI75" s="612" t="str">
        <f t="shared" si="7"/>
        <v/>
      </c>
      <c r="AK75" s="165" t="str">
        <f t="shared" si="2"/>
        <v>○</v>
      </c>
      <c r="AL75" s="165" t="str">
        <f>IFERROR(IF(AND(AI75&lt;&gt;"",OR('別紙様式2-2 個表_処遇'!T75="加算Ⅳ",'別紙様式2-2 個表_処遇'!T75="加算Ⅴ",'別紙様式2-2 個表_処遇'!T75="特別加算")),"☓","○"),"")</f>
        <v>○</v>
      </c>
      <c r="AM75" s="167" t="str">
        <f t="shared" si="3"/>
        <v/>
      </c>
      <c r="AN75" s="167" t="str">
        <f t="shared" si="4"/>
        <v/>
      </c>
      <c r="AO75" s="167"/>
      <c r="AP75" s="167"/>
      <c r="AQ75" s="167"/>
      <c r="AR75" s="167"/>
      <c r="AS75" s="167"/>
      <c r="AT75" s="167"/>
      <c r="AU75" s="167"/>
      <c r="AV75" s="633"/>
    </row>
    <row r="76" spans="1:48" ht="33" customHeight="1" thickBot="1">
      <c r="A76" s="595">
        <f t="shared" si="5"/>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28" t="str">
        <f>IF(基本情報入力シート!AA97="","",基本情報入力シート!AA97)</f>
        <v/>
      </c>
      <c r="S76" s="629"/>
      <c r="T76" s="630"/>
      <c r="U76" s="631" t="str">
        <f>IFERROR(IF(S76="","",VLOOKUP(P76,【参考】数式用!$A$5:$K$39,MATCH(T76,【参考】数式用!$I$4:$K$4,0)+8,0)),"")</f>
        <v/>
      </c>
      <c r="V76" s="649" t="str">
        <f>IF(T76="特定加算Ⅰ",VLOOKUP(P76,【参考】数式用!$A$5:$L$39,12,FALSE),"-")</f>
        <v>-</v>
      </c>
      <c r="W76" s="156" t="s">
        <v>227</v>
      </c>
      <c r="X76" s="632"/>
      <c r="Y76" s="198" t="s">
        <v>228</v>
      </c>
      <c r="Z76" s="632"/>
      <c r="AA76" s="364" t="s">
        <v>229</v>
      </c>
      <c r="AB76" s="632"/>
      <c r="AC76" s="198" t="s">
        <v>228</v>
      </c>
      <c r="AD76" s="632"/>
      <c r="AE76" s="198" t="s">
        <v>230</v>
      </c>
      <c r="AF76" s="609" t="s">
        <v>231</v>
      </c>
      <c r="AG76" s="610" t="str">
        <f t="shared" si="6"/>
        <v/>
      </c>
      <c r="AH76" s="611" t="s">
        <v>232</v>
      </c>
      <c r="AI76" s="612" t="str">
        <f t="shared" ref="AI76:AI111" si="8">IFERROR(ROUNDDOWN(ROUND(Q76*R76,0)*U76,0)*AG76,"")</f>
        <v/>
      </c>
      <c r="AK76" s="165" t="str">
        <f t="shared" si="2"/>
        <v>○</v>
      </c>
      <c r="AL76" s="165" t="str">
        <f>IFERROR(IF(AND(AI76&lt;&gt;"",OR('別紙様式2-2 個表_処遇'!T76="加算Ⅳ",'別紙様式2-2 個表_処遇'!T76="加算Ⅴ",'別紙様式2-2 個表_処遇'!T76="特別加算")),"☓","○"),"")</f>
        <v>○</v>
      </c>
      <c r="AM76" s="167" t="str">
        <f t="shared" si="3"/>
        <v/>
      </c>
      <c r="AN76" s="167" t="str">
        <f t="shared" si="4"/>
        <v/>
      </c>
      <c r="AO76" s="167"/>
      <c r="AP76" s="167"/>
      <c r="AQ76" s="167"/>
      <c r="AR76" s="167"/>
      <c r="AS76" s="167"/>
      <c r="AT76" s="167"/>
      <c r="AU76" s="167"/>
      <c r="AV76" s="633"/>
    </row>
    <row r="77" spans="1:48" ht="33" customHeight="1" thickBot="1">
      <c r="A77" s="595">
        <f t="shared" si="5"/>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28" t="str">
        <f>IF(基本情報入力シート!AA98="","",基本情報入力シート!AA98)</f>
        <v/>
      </c>
      <c r="S77" s="629"/>
      <c r="T77" s="630"/>
      <c r="U77" s="631" t="str">
        <f>IFERROR(IF(S77="","",VLOOKUP(P77,【参考】数式用!$A$5:$K$39,MATCH(T77,【参考】数式用!$I$4:$K$4,0)+8,0)),"")</f>
        <v/>
      </c>
      <c r="V77" s="649" t="str">
        <f>IF(T77="特定加算Ⅰ",VLOOKUP(P77,【参考】数式用!$A$5:$L$39,12,FALSE),"-")</f>
        <v>-</v>
      </c>
      <c r="W77" s="156" t="s">
        <v>227</v>
      </c>
      <c r="X77" s="632"/>
      <c r="Y77" s="198" t="s">
        <v>228</v>
      </c>
      <c r="Z77" s="632"/>
      <c r="AA77" s="364" t="s">
        <v>229</v>
      </c>
      <c r="AB77" s="632"/>
      <c r="AC77" s="198" t="s">
        <v>228</v>
      </c>
      <c r="AD77" s="632"/>
      <c r="AE77" s="198" t="s">
        <v>230</v>
      </c>
      <c r="AF77" s="609" t="s">
        <v>231</v>
      </c>
      <c r="AG77" s="610" t="str">
        <f t="shared" si="6"/>
        <v/>
      </c>
      <c r="AH77" s="611" t="s">
        <v>232</v>
      </c>
      <c r="AI77" s="612" t="str">
        <f t="shared" si="8"/>
        <v/>
      </c>
      <c r="AK77" s="165" t="str">
        <f t="shared" ref="AK77:AK111" si="9">IFERROR(IF(U77="エラー","☓","○"),"")</f>
        <v>○</v>
      </c>
      <c r="AL77" s="165" t="str">
        <f>IFERROR(IF(AND(AI77&lt;&gt;"",OR('別紙様式2-2 個表_処遇'!T77="加算Ⅳ",'別紙様式2-2 個表_処遇'!T77="加算Ⅴ",'別紙様式2-2 個表_処遇'!T77="特別加算")),"☓","○"),"")</f>
        <v>○</v>
      </c>
      <c r="AM77" s="167" t="str">
        <f t="shared" ref="AM77:AM111" si="10">IFERROR(IF(U77="エラー","当該サービスに存在しない加算区分が選択されていますので、修正してください。",""),"")</f>
        <v/>
      </c>
      <c r="AN77" s="167" t="str">
        <f t="shared" ref="AN77:AN111" si="11">IFERROR(IF(AL77="☓","処遇改善加算Ⅰ～Ⅲ以外の事業所で特定加算が見込まれていますので、修正してください。",""),"")</f>
        <v/>
      </c>
      <c r="AO77" s="167"/>
      <c r="AP77" s="167"/>
      <c r="AQ77" s="167"/>
      <c r="AR77" s="167"/>
      <c r="AS77" s="167"/>
      <c r="AT77" s="167"/>
      <c r="AU77" s="167"/>
      <c r="AV77" s="633"/>
    </row>
    <row r="78" spans="1:48" ht="33" customHeight="1" thickBot="1">
      <c r="A78" s="595">
        <f t="shared" si="5"/>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28" t="str">
        <f>IF(基本情報入力シート!AA99="","",基本情報入力シート!AA99)</f>
        <v/>
      </c>
      <c r="S78" s="629"/>
      <c r="T78" s="630"/>
      <c r="U78" s="631" t="str">
        <f>IFERROR(IF(S78="","",VLOOKUP(P78,【参考】数式用!$A$5:$K$39,MATCH(T78,【参考】数式用!$I$4:$K$4,0)+8,0)),"")</f>
        <v/>
      </c>
      <c r="V78" s="649" t="str">
        <f>IF(T78="特定加算Ⅰ",VLOOKUP(P78,【参考】数式用!$A$5:$L$39,12,FALSE),"-")</f>
        <v>-</v>
      </c>
      <c r="W78" s="156" t="s">
        <v>227</v>
      </c>
      <c r="X78" s="632"/>
      <c r="Y78" s="198" t="s">
        <v>228</v>
      </c>
      <c r="Z78" s="632"/>
      <c r="AA78" s="364" t="s">
        <v>229</v>
      </c>
      <c r="AB78" s="632"/>
      <c r="AC78" s="198" t="s">
        <v>228</v>
      </c>
      <c r="AD78" s="632"/>
      <c r="AE78" s="198" t="s">
        <v>230</v>
      </c>
      <c r="AF78" s="609" t="s">
        <v>231</v>
      </c>
      <c r="AG78" s="610" t="str">
        <f t="shared" si="6"/>
        <v/>
      </c>
      <c r="AH78" s="611" t="s">
        <v>232</v>
      </c>
      <c r="AI78" s="612" t="str">
        <f t="shared" si="8"/>
        <v/>
      </c>
      <c r="AK78" s="165" t="str">
        <f t="shared" si="9"/>
        <v>○</v>
      </c>
      <c r="AL78" s="165" t="str">
        <f>IFERROR(IF(AND(AI78&lt;&gt;"",OR('別紙様式2-2 個表_処遇'!T78="加算Ⅳ",'別紙様式2-2 個表_処遇'!T78="加算Ⅴ",'別紙様式2-2 個表_処遇'!T78="特別加算")),"☓","○"),"")</f>
        <v>○</v>
      </c>
      <c r="AM78" s="167" t="str">
        <f t="shared" si="10"/>
        <v/>
      </c>
      <c r="AN78" s="167" t="str">
        <f t="shared" si="11"/>
        <v/>
      </c>
      <c r="AO78" s="167"/>
      <c r="AP78" s="167"/>
      <c r="AQ78" s="167"/>
      <c r="AR78" s="167"/>
      <c r="AS78" s="167"/>
      <c r="AT78" s="167"/>
      <c r="AU78" s="167"/>
      <c r="AV78" s="633"/>
    </row>
    <row r="79" spans="1:48" ht="33" customHeight="1" thickBot="1">
      <c r="A79" s="595">
        <f t="shared" si="5"/>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28" t="str">
        <f>IF(基本情報入力シート!AA100="","",基本情報入力シート!AA100)</f>
        <v/>
      </c>
      <c r="S79" s="629"/>
      <c r="T79" s="630"/>
      <c r="U79" s="631" t="str">
        <f>IFERROR(IF(S79="","",VLOOKUP(P79,【参考】数式用!$A$5:$K$39,MATCH(T79,【参考】数式用!$I$4:$K$4,0)+8,0)),"")</f>
        <v/>
      </c>
      <c r="V79" s="649" t="str">
        <f>IF(T79="特定加算Ⅰ",VLOOKUP(P79,【参考】数式用!$A$5:$L$39,12,FALSE),"-")</f>
        <v>-</v>
      </c>
      <c r="W79" s="156" t="s">
        <v>227</v>
      </c>
      <c r="X79" s="632"/>
      <c r="Y79" s="198" t="s">
        <v>228</v>
      </c>
      <c r="Z79" s="632"/>
      <c r="AA79" s="364" t="s">
        <v>229</v>
      </c>
      <c r="AB79" s="632"/>
      <c r="AC79" s="198" t="s">
        <v>228</v>
      </c>
      <c r="AD79" s="632"/>
      <c r="AE79" s="198" t="s">
        <v>230</v>
      </c>
      <c r="AF79" s="609" t="s">
        <v>231</v>
      </c>
      <c r="AG79" s="610" t="str">
        <f t="shared" si="6"/>
        <v/>
      </c>
      <c r="AH79" s="611" t="s">
        <v>232</v>
      </c>
      <c r="AI79" s="612" t="str">
        <f t="shared" si="8"/>
        <v/>
      </c>
      <c r="AK79" s="165" t="str">
        <f t="shared" si="9"/>
        <v>○</v>
      </c>
      <c r="AL79" s="165" t="str">
        <f>IFERROR(IF(AND(AI79&lt;&gt;"",OR('別紙様式2-2 個表_処遇'!T79="加算Ⅳ",'別紙様式2-2 個表_処遇'!T79="加算Ⅴ",'別紙様式2-2 個表_処遇'!T79="特別加算")),"☓","○"),"")</f>
        <v>○</v>
      </c>
      <c r="AM79" s="167" t="str">
        <f t="shared" si="10"/>
        <v/>
      </c>
      <c r="AN79" s="167" t="str">
        <f t="shared" si="11"/>
        <v/>
      </c>
      <c r="AO79" s="167"/>
      <c r="AP79" s="167"/>
      <c r="AQ79" s="167"/>
      <c r="AR79" s="167"/>
      <c r="AS79" s="167"/>
      <c r="AT79" s="167"/>
      <c r="AU79" s="167"/>
      <c r="AV79" s="633"/>
    </row>
    <row r="80" spans="1:48" ht="33" customHeight="1" thickBot="1">
      <c r="A80" s="595">
        <f t="shared" si="5"/>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28" t="str">
        <f>IF(基本情報入力シート!AA101="","",基本情報入力シート!AA101)</f>
        <v/>
      </c>
      <c r="S80" s="629"/>
      <c r="T80" s="630"/>
      <c r="U80" s="631" t="str">
        <f>IFERROR(IF(S80="","",VLOOKUP(P80,【参考】数式用!$A$5:$K$39,MATCH(T80,【参考】数式用!$I$4:$K$4,0)+8,0)),"")</f>
        <v/>
      </c>
      <c r="V80" s="649" t="str">
        <f>IF(T80="特定加算Ⅰ",VLOOKUP(P80,【参考】数式用!$A$5:$L$39,12,FALSE),"-")</f>
        <v>-</v>
      </c>
      <c r="W80" s="156" t="s">
        <v>227</v>
      </c>
      <c r="X80" s="632"/>
      <c r="Y80" s="198" t="s">
        <v>228</v>
      </c>
      <c r="Z80" s="632"/>
      <c r="AA80" s="364" t="s">
        <v>229</v>
      </c>
      <c r="AB80" s="632"/>
      <c r="AC80" s="198" t="s">
        <v>228</v>
      </c>
      <c r="AD80" s="632"/>
      <c r="AE80" s="198" t="s">
        <v>230</v>
      </c>
      <c r="AF80" s="609" t="s">
        <v>231</v>
      </c>
      <c r="AG80" s="610" t="str">
        <f t="shared" si="6"/>
        <v/>
      </c>
      <c r="AH80" s="611" t="s">
        <v>232</v>
      </c>
      <c r="AI80" s="612" t="str">
        <f t="shared" si="8"/>
        <v/>
      </c>
      <c r="AK80" s="165" t="str">
        <f t="shared" si="9"/>
        <v>○</v>
      </c>
      <c r="AL80" s="165" t="str">
        <f>IFERROR(IF(AND(AI80&lt;&gt;"",OR('別紙様式2-2 個表_処遇'!T80="加算Ⅳ",'別紙様式2-2 個表_処遇'!T80="加算Ⅴ",'別紙様式2-2 個表_処遇'!T80="特別加算")),"☓","○"),"")</f>
        <v>○</v>
      </c>
      <c r="AM80" s="167" t="str">
        <f t="shared" si="10"/>
        <v/>
      </c>
      <c r="AN80" s="167" t="str">
        <f t="shared" si="11"/>
        <v/>
      </c>
      <c r="AO80" s="167"/>
      <c r="AP80" s="167"/>
      <c r="AQ80" s="167"/>
      <c r="AR80" s="167"/>
      <c r="AS80" s="167"/>
      <c r="AT80" s="167"/>
      <c r="AU80" s="167"/>
      <c r="AV80" s="633"/>
    </row>
    <row r="81" spans="1:48" ht="33" customHeight="1" thickBot="1">
      <c r="A81" s="595">
        <f t="shared" si="5"/>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28" t="str">
        <f>IF(基本情報入力シート!AA102="","",基本情報入力シート!AA102)</f>
        <v/>
      </c>
      <c r="S81" s="629"/>
      <c r="T81" s="630"/>
      <c r="U81" s="631" t="str">
        <f>IFERROR(IF(S81="","",VLOOKUP(P81,【参考】数式用!$A$5:$K$39,MATCH(T81,【参考】数式用!$I$4:$K$4,0)+8,0)),"")</f>
        <v/>
      </c>
      <c r="V81" s="649" t="str">
        <f>IF(T81="特定加算Ⅰ",VLOOKUP(P81,【参考】数式用!$A$5:$L$39,12,FALSE),"-")</f>
        <v>-</v>
      </c>
      <c r="W81" s="156" t="s">
        <v>227</v>
      </c>
      <c r="X81" s="632"/>
      <c r="Y81" s="198" t="s">
        <v>228</v>
      </c>
      <c r="Z81" s="632"/>
      <c r="AA81" s="364" t="s">
        <v>229</v>
      </c>
      <c r="AB81" s="632"/>
      <c r="AC81" s="198" t="s">
        <v>228</v>
      </c>
      <c r="AD81" s="632"/>
      <c r="AE81" s="198" t="s">
        <v>230</v>
      </c>
      <c r="AF81" s="609" t="s">
        <v>231</v>
      </c>
      <c r="AG81" s="610" t="str">
        <f t="shared" ref="AG81:AG111" si="12">IF(X81&gt;=1,(AB81*12+AD81)-(X81*12+Z81)+1,"")</f>
        <v/>
      </c>
      <c r="AH81" s="611" t="s">
        <v>232</v>
      </c>
      <c r="AI81" s="612" t="str">
        <f t="shared" si="8"/>
        <v/>
      </c>
      <c r="AK81" s="165" t="str">
        <f t="shared" si="9"/>
        <v>○</v>
      </c>
      <c r="AL81" s="165" t="str">
        <f>IFERROR(IF(AND(AI81&lt;&gt;"",OR('別紙様式2-2 個表_処遇'!T81="加算Ⅳ",'別紙様式2-2 個表_処遇'!T81="加算Ⅴ",'別紙様式2-2 個表_処遇'!T81="特別加算")),"☓","○"),"")</f>
        <v>○</v>
      </c>
      <c r="AM81" s="167" t="str">
        <f t="shared" si="10"/>
        <v/>
      </c>
      <c r="AN81" s="167" t="str">
        <f t="shared" si="11"/>
        <v/>
      </c>
      <c r="AO81" s="167"/>
      <c r="AP81" s="167"/>
      <c r="AQ81" s="167"/>
      <c r="AR81" s="167"/>
      <c r="AS81" s="167"/>
      <c r="AT81" s="167"/>
      <c r="AU81" s="167"/>
      <c r="AV81" s="633"/>
    </row>
    <row r="82" spans="1:48" ht="33" customHeight="1" thickBot="1">
      <c r="A82" s="595">
        <f t="shared" si="5"/>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28" t="str">
        <f>IF(基本情報入力シート!AA103="","",基本情報入力シート!AA103)</f>
        <v/>
      </c>
      <c r="S82" s="629"/>
      <c r="T82" s="630"/>
      <c r="U82" s="631" t="str">
        <f>IFERROR(IF(S82="","",VLOOKUP(P82,【参考】数式用!$A$5:$K$39,MATCH(T82,【参考】数式用!$I$4:$K$4,0)+8,0)),"")</f>
        <v/>
      </c>
      <c r="V82" s="649" t="str">
        <f>IF(T82="特定加算Ⅰ",VLOOKUP(P82,【参考】数式用!$A$5:$L$39,12,FALSE),"-")</f>
        <v>-</v>
      </c>
      <c r="W82" s="156" t="s">
        <v>227</v>
      </c>
      <c r="X82" s="632"/>
      <c r="Y82" s="198" t="s">
        <v>228</v>
      </c>
      <c r="Z82" s="632"/>
      <c r="AA82" s="364" t="s">
        <v>229</v>
      </c>
      <c r="AB82" s="632"/>
      <c r="AC82" s="198" t="s">
        <v>228</v>
      </c>
      <c r="AD82" s="632"/>
      <c r="AE82" s="198" t="s">
        <v>230</v>
      </c>
      <c r="AF82" s="609" t="s">
        <v>231</v>
      </c>
      <c r="AG82" s="610" t="str">
        <f t="shared" si="12"/>
        <v/>
      </c>
      <c r="AH82" s="611" t="s">
        <v>232</v>
      </c>
      <c r="AI82" s="612" t="str">
        <f t="shared" si="8"/>
        <v/>
      </c>
      <c r="AK82" s="165" t="str">
        <f t="shared" si="9"/>
        <v>○</v>
      </c>
      <c r="AL82" s="165" t="str">
        <f>IFERROR(IF(AND(AI82&lt;&gt;"",OR('別紙様式2-2 個表_処遇'!T82="加算Ⅳ",'別紙様式2-2 個表_処遇'!T82="加算Ⅴ",'別紙様式2-2 個表_処遇'!T82="特別加算")),"☓","○"),"")</f>
        <v>○</v>
      </c>
      <c r="AM82" s="167" t="str">
        <f t="shared" si="10"/>
        <v/>
      </c>
      <c r="AN82" s="167" t="str">
        <f t="shared" si="11"/>
        <v/>
      </c>
      <c r="AO82" s="167"/>
      <c r="AP82" s="167"/>
      <c r="AQ82" s="167"/>
      <c r="AR82" s="167"/>
      <c r="AS82" s="167"/>
      <c r="AT82" s="167"/>
      <c r="AU82" s="167"/>
      <c r="AV82" s="633"/>
    </row>
    <row r="83" spans="1:48" ht="33" customHeight="1" thickBot="1">
      <c r="A83" s="595">
        <f t="shared" si="5"/>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28" t="str">
        <f>IF(基本情報入力シート!AA104="","",基本情報入力シート!AA104)</f>
        <v/>
      </c>
      <c r="S83" s="629"/>
      <c r="T83" s="630"/>
      <c r="U83" s="631" t="str">
        <f>IFERROR(IF(S83="","",VLOOKUP(P83,【参考】数式用!$A$5:$K$39,MATCH(T83,【参考】数式用!$I$4:$K$4,0)+8,0)),"")</f>
        <v/>
      </c>
      <c r="V83" s="649" t="str">
        <f>IF(T83="特定加算Ⅰ",VLOOKUP(P83,【参考】数式用!$A$5:$L$39,12,FALSE),"-")</f>
        <v>-</v>
      </c>
      <c r="W83" s="156" t="s">
        <v>227</v>
      </c>
      <c r="X83" s="632"/>
      <c r="Y83" s="198" t="s">
        <v>228</v>
      </c>
      <c r="Z83" s="632"/>
      <c r="AA83" s="364" t="s">
        <v>229</v>
      </c>
      <c r="AB83" s="632"/>
      <c r="AC83" s="198" t="s">
        <v>228</v>
      </c>
      <c r="AD83" s="632"/>
      <c r="AE83" s="198" t="s">
        <v>230</v>
      </c>
      <c r="AF83" s="609" t="s">
        <v>231</v>
      </c>
      <c r="AG83" s="610" t="str">
        <f t="shared" si="12"/>
        <v/>
      </c>
      <c r="AH83" s="611" t="s">
        <v>232</v>
      </c>
      <c r="AI83" s="612" t="str">
        <f t="shared" si="8"/>
        <v/>
      </c>
      <c r="AK83" s="165" t="str">
        <f t="shared" si="9"/>
        <v>○</v>
      </c>
      <c r="AL83" s="165" t="str">
        <f>IFERROR(IF(AND(AI83&lt;&gt;"",OR('別紙様式2-2 個表_処遇'!T83="加算Ⅳ",'別紙様式2-2 個表_処遇'!T83="加算Ⅴ",'別紙様式2-2 個表_処遇'!T83="特別加算")),"☓","○"),"")</f>
        <v>○</v>
      </c>
      <c r="AM83" s="167" t="str">
        <f t="shared" si="10"/>
        <v/>
      </c>
      <c r="AN83" s="167" t="str">
        <f t="shared" si="11"/>
        <v/>
      </c>
      <c r="AO83" s="167"/>
      <c r="AP83" s="167"/>
      <c r="AQ83" s="167"/>
      <c r="AR83" s="167"/>
      <c r="AS83" s="167"/>
      <c r="AT83" s="167"/>
      <c r="AU83" s="167"/>
      <c r="AV83" s="633"/>
    </row>
    <row r="84" spans="1:48" ht="33" customHeight="1" thickBot="1">
      <c r="A84" s="595">
        <f t="shared" si="5"/>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28" t="str">
        <f>IF(基本情報入力シート!AA105="","",基本情報入力シート!AA105)</f>
        <v/>
      </c>
      <c r="S84" s="629"/>
      <c r="T84" s="630"/>
      <c r="U84" s="631" t="str">
        <f>IFERROR(IF(S84="","",VLOOKUP(P84,【参考】数式用!$A$5:$K$39,MATCH(T84,【参考】数式用!$I$4:$K$4,0)+8,0)),"")</f>
        <v/>
      </c>
      <c r="V84" s="649" t="str">
        <f>IF(T84="特定加算Ⅰ",VLOOKUP(P84,【参考】数式用!$A$5:$L$39,12,FALSE),"-")</f>
        <v>-</v>
      </c>
      <c r="W84" s="156" t="s">
        <v>227</v>
      </c>
      <c r="X84" s="632"/>
      <c r="Y84" s="198" t="s">
        <v>228</v>
      </c>
      <c r="Z84" s="632"/>
      <c r="AA84" s="364" t="s">
        <v>229</v>
      </c>
      <c r="AB84" s="632"/>
      <c r="AC84" s="198" t="s">
        <v>228</v>
      </c>
      <c r="AD84" s="632"/>
      <c r="AE84" s="198" t="s">
        <v>230</v>
      </c>
      <c r="AF84" s="609" t="s">
        <v>231</v>
      </c>
      <c r="AG84" s="610" t="str">
        <f t="shared" si="12"/>
        <v/>
      </c>
      <c r="AH84" s="611" t="s">
        <v>232</v>
      </c>
      <c r="AI84" s="612" t="str">
        <f t="shared" si="8"/>
        <v/>
      </c>
      <c r="AK84" s="165" t="str">
        <f t="shared" si="9"/>
        <v>○</v>
      </c>
      <c r="AL84" s="165" t="str">
        <f>IFERROR(IF(AND(AI84&lt;&gt;"",OR('別紙様式2-2 個表_処遇'!T84="加算Ⅳ",'別紙様式2-2 個表_処遇'!T84="加算Ⅴ",'別紙様式2-2 個表_処遇'!T84="特別加算")),"☓","○"),"")</f>
        <v>○</v>
      </c>
      <c r="AM84" s="167" t="str">
        <f t="shared" si="10"/>
        <v/>
      </c>
      <c r="AN84" s="167" t="str">
        <f t="shared" si="11"/>
        <v/>
      </c>
      <c r="AO84" s="167"/>
      <c r="AP84" s="167"/>
      <c r="AQ84" s="167"/>
      <c r="AR84" s="167"/>
      <c r="AS84" s="167"/>
      <c r="AT84" s="167"/>
      <c r="AU84" s="167"/>
      <c r="AV84" s="633"/>
    </row>
    <row r="85" spans="1:48" ht="33" customHeight="1" thickBot="1">
      <c r="A85" s="595">
        <f t="shared" si="5"/>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28" t="str">
        <f>IF(基本情報入力シート!AA106="","",基本情報入力シート!AA106)</f>
        <v/>
      </c>
      <c r="S85" s="629"/>
      <c r="T85" s="630"/>
      <c r="U85" s="631" t="str">
        <f>IFERROR(IF(S85="","",VLOOKUP(P85,【参考】数式用!$A$5:$K$39,MATCH(T85,【参考】数式用!$I$4:$K$4,0)+8,0)),"")</f>
        <v/>
      </c>
      <c r="V85" s="649" t="str">
        <f>IF(T85="特定加算Ⅰ",VLOOKUP(P85,【参考】数式用!$A$5:$L$39,12,FALSE),"-")</f>
        <v>-</v>
      </c>
      <c r="W85" s="156" t="s">
        <v>227</v>
      </c>
      <c r="X85" s="632"/>
      <c r="Y85" s="198" t="s">
        <v>228</v>
      </c>
      <c r="Z85" s="632"/>
      <c r="AA85" s="364" t="s">
        <v>229</v>
      </c>
      <c r="AB85" s="632"/>
      <c r="AC85" s="198" t="s">
        <v>228</v>
      </c>
      <c r="AD85" s="632"/>
      <c r="AE85" s="198" t="s">
        <v>230</v>
      </c>
      <c r="AF85" s="609" t="s">
        <v>231</v>
      </c>
      <c r="AG85" s="610" t="str">
        <f t="shared" si="12"/>
        <v/>
      </c>
      <c r="AH85" s="611" t="s">
        <v>232</v>
      </c>
      <c r="AI85" s="612" t="str">
        <f t="shared" si="8"/>
        <v/>
      </c>
      <c r="AK85" s="165" t="str">
        <f t="shared" si="9"/>
        <v>○</v>
      </c>
      <c r="AL85" s="165" t="str">
        <f>IFERROR(IF(AND(AI85&lt;&gt;"",OR('別紙様式2-2 個表_処遇'!T85="加算Ⅳ",'別紙様式2-2 個表_処遇'!T85="加算Ⅴ",'別紙様式2-2 個表_処遇'!T85="特別加算")),"☓","○"),"")</f>
        <v>○</v>
      </c>
      <c r="AM85" s="167" t="str">
        <f t="shared" si="10"/>
        <v/>
      </c>
      <c r="AN85" s="167" t="str">
        <f t="shared" si="11"/>
        <v/>
      </c>
      <c r="AO85" s="167"/>
      <c r="AP85" s="167"/>
      <c r="AQ85" s="167"/>
      <c r="AR85" s="167"/>
      <c r="AS85" s="167"/>
      <c r="AT85" s="167"/>
      <c r="AU85" s="167"/>
      <c r="AV85" s="633"/>
    </row>
    <row r="86" spans="1:48" ht="33" customHeight="1" thickBot="1">
      <c r="A86" s="595">
        <f t="shared" si="5"/>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28" t="str">
        <f>IF(基本情報入力シート!AA107="","",基本情報入力シート!AA107)</f>
        <v/>
      </c>
      <c r="S86" s="629"/>
      <c r="T86" s="630"/>
      <c r="U86" s="631" t="str">
        <f>IFERROR(IF(S86="","",VLOOKUP(P86,【参考】数式用!$A$5:$K$39,MATCH(T86,【参考】数式用!$I$4:$K$4,0)+8,0)),"")</f>
        <v/>
      </c>
      <c r="V86" s="649" t="str">
        <f>IF(T86="特定加算Ⅰ",VLOOKUP(P86,【参考】数式用!$A$5:$L$39,12,FALSE),"-")</f>
        <v>-</v>
      </c>
      <c r="W86" s="156" t="s">
        <v>227</v>
      </c>
      <c r="X86" s="632"/>
      <c r="Y86" s="198" t="s">
        <v>228</v>
      </c>
      <c r="Z86" s="632"/>
      <c r="AA86" s="364" t="s">
        <v>229</v>
      </c>
      <c r="AB86" s="632"/>
      <c r="AC86" s="198" t="s">
        <v>228</v>
      </c>
      <c r="AD86" s="632"/>
      <c r="AE86" s="198" t="s">
        <v>230</v>
      </c>
      <c r="AF86" s="609" t="s">
        <v>231</v>
      </c>
      <c r="AG86" s="610" t="str">
        <f t="shared" si="12"/>
        <v/>
      </c>
      <c r="AH86" s="611" t="s">
        <v>232</v>
      </c>
      <c r="AI86" s="612" t="str">
        <f t="shared" si="8"/>
        <v/>
      </c>
      <c r="AK86" s="165" t="str">
        <f t="shared" si="9"/>
        <v>○</v>
      </c>
      <c r="AL86" s="165" t="str">
        <f>IFERROR(IF(AND(AI86&lt;&gt;"",OR('別紙様式2-2 個表_処遇'!T86="加算Ⅳ",'別紙様式2-2 個表_処遇'!T86="加算Ⅴ",'別紙様式2-2 個表_処遇'!T86="特別加算")),"☓","○"),"")</f>
        <v>○</v>
      </c>
      <c r="AM86" s="167" t="str">
        <f t="shared" si="10"/>
        <v/>
      </c>
      <c r="AN86" s="167" t="str">
        <f t="shared" si="11"/>
        <v/>
      </c>
      <c r="AO86" s="167"/>
      <c r="AP86" s="167"/>
      <c r="AQ86" s="167"/>
      <c r="AR86" s="167"/>
      <c r="AS86" s="167"/>
      <c r="AT86" s="167"/>
      <c r="AU86" s="167"/>
      <c r="AV86" s="633"/>
    </row>
    <row r="87" spans="1:48" ht="33" customHeight="1" thickBot="1">
      <c r="A87" s="595">
        <f t="shared" si="5"/>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28" t="str">
        <f>IF(基本情報入力シート!AA108="","",基本情報入力シート!AA108)</f>
        <v/>
      </c>
      <c r="S87" s="629"/>
      <c r="T87" s="630"/>
      <c r="U87" s="631" t="str">
        <f>IFERROR(IF(S87="","",VLOOKUP(P87,【参考】数式用!$A$5:$K$39,MATCH(T87,【参考】数式用!$I$4:$K$4,0)+8,0)),"")</f>
        <v/>
      </c>
      <c r="V87" s="649" t="str">
        <f>IF(T87="特定加算Ⅰ",VLOOKUP(P87,【参考】数式用!$A$5:$L$39,12,FALSE),"-")</f>
        <v>-</v>
      </c>
      <c r="W87" s="156" t="s">
        <v>227</v>
      </c>
      <c r="X87" s="632"/>
      <c r="Y87" s="198" t="s">
        <v>228</v>
      </c>
      <c r="Z87" s="632"/>
      <c r="AA87" s="364" t="s">
        <v>229</v>
      </c>
      <c r="AB87" s="632"/>
      <c r="AC87" s="198" t="s">
        <v>228</v>
      </c>
      <c r="AD87" s="632"/>
      <c r="AE87" s="198" t="s">
        <v>230</v>
      </c>
      <c r="AF87" s="609" t="s">
        <v>231</v>
      </c>
      <c r="AG87" s="610" t="str">
        <f t="shared" si="12"/>
        <v/>
      </c>
      <c r="AH87" s="611" t="s">
        <v>232</v>
      </c>
      <c r="AI87" s="612" t="str">
        <f t="shared" si="8"/>
        <v/>
      </c>
      <c r="AK87" s="165" t="str">
        <f t="shared" si="9"/>
        <v>○</v>
      </c>
      <c r="AL87" s="165" t="str">
        <f>IFERROR(IF(AND(AI87&lt;&gt;"",OR('別紙様式2-2 個表_処遇'!T87="加算Ⅳ",'別紙様式2-2 個表_処遇'!T87="加算Ⅴ",'別紙様式2-2 個表_処遇'!T87="特別加算")),"☓","○"),"")</f>
        <v>○</v>
      </c>
      <c r="AM87" s="167" t="str">
        <f t="shared" si="10"/>
        <v/>
      </c>
      <c r="AN87" s="167" t="str">
        <f t="shared" si="11"/>
        <v/>
      </c>
      <c r="AO87" s="167"/>
      <c r="AP87" s="167"/>
      <c r="AQ87" s="167"/>
      <c r="AR87" s="167"/>
      <c r="AS87" s="167"/>
      <c r="AT87" s="167"/>
      <c r="AU87" s="167"/>
      <c r="AV87" s="633"/>
    </row>
    <row r="88" spans="1:48" ht="33" customHeight="1" thickBot="1">
      <c r="A88" s="595">
        <f t="shared" si="5"/>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28" t="str">
        <f>IF(基本情報入力シート!AA109="","",基本情報入力シート!AA109)</f>
        <v/>
      </c>
      <c r="S88" s="629"/>
      <c r="T88" s="630"/>
      <c r="U88" s="631" t="str">
        <f>IFERROR(IF(S88="","",VLOOKUP(P88,【参考】数式用!$A$5:$K$39,MATCH(T88,【参考】数式用!$I$4:$K$4,0)+8,0)),"")</f>
        <v/>
      </c>
      <c r="V88" s="649" t="str">
        <f>IF(T88="特定加算Ⅰ",VLOOKUP(P88,【参考】数式用!$A$5:$L$39,12,FALSE),"-")</f>
        <v>-</v>
      </c>
      <c r="W88" s="156" t="s">
        <v>227</v>
      </c>
      <c r="X88" s="632"/>
      <c r="Y88" s="198" t="s">
        <v>228</v>
      </c>
      <c r="Z88" s="632"/>
      <c r="AA88" s="364" t="s">
        <v>229</v>
      </c>
      <c r="AB88" s="632"/>
      <c r="AC88" s="198" t="s">
        <v>228</v>
      </c>
      <c r="AD88" s="632"/>
      <c r="AE88" s="198" t="s">
        <v>230</v>
      </c>
      <c r="AF88" s="609" t="s">
        <v>231</v>
      </c>
      <c r="AG88" s="610" t="str">
        <f t="shared" si="12"/>
        <v/>
      </c>
      <c r="AH88" s="611" t="s">
        <v>232</v>
      </c>
      <c r="AI88" s="612" t="str">
        <f t="shared" si="8"/>
        <v/>
      </c>
      <c r="AK88" s="165" t="str">
        <f t="shared" si="9"/>
        <v>○</v>
      </c>
      <c r="AL88" s="165" t="str">
        <f>IFERROR(IF(AND(AI88&lt;&gt;"",OR('別紙様式2-2 個表_処遇'!T88="加算Ⅳ",'別紙様式2-2 個表_処遇'!T88="加算Ⅴ",'別紙様式2-2 個表_処遇'!T88="特別加算")),"☓","○"),"")</f>
        <v>○</v>
      </c>
      <c r="AM88" s="167" t="str">
        <f t="shared" si="10"/>
        <v/>
      </c>
      <c r="AN88" s="167" t="str">
        <f t="shared" si="11"/>
        <v/>
      </c>
      <c r="AO88" s="167"/>
      <c r="AP88" s="167"/>
      <c r="AQ88" s="167"/>
      <c r="AR88" s="167"/>
      <c r="AS88" s="167"/>
      <c r="AT88" s="167"/>
      <c r="AU88" s="167"/>
      <c r="AV88" s="633"/>
    </row>
    <row r="89" spans="1:48" ht="33" customHeight="1" thickBot="1">
      <c r="A89" s="595">
        <f t="shared" si="5"/>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28" t="str">
        <f>IF(基本情報入力シート!AA110="","",基本情報入力シート!AA110)</f>
        <v/>
      </c>
      <c r="S89" s="629"/>
      <c r="T89" s="630"/>
      <c r="U89" s="631" t="str">
        <f>IFERROR(IF(S89="","",VLOOKUP(P89,【参考】数式用!$A$5:$K$39,MATCH(T89,【参考】数式用!$I$4:$K$4,0)+8,0)),"")</f>
        <v/>
      </c>
      <c r="V89" s="649" t="str">
        <f>IF(T89="特定加算Ⅰ",VLOOKUP(P89,【参考】数式用!$A$5:$L$39,12,FALSE),"-")</f>
        <v>-</v>
      </c>
      <c r="W89" s="156" t="s">
        <v>227</v>
      </c>
      <c r="X89" s="632"/>
      <c r="Y89" s="198" t="s">
        <v>228</v>
      </c>
      <c r="Z89" s="632"/>
      <c r="AA89" s="364" t="s">
        <v>229</v>
      </c>
      <c r="AB89" s="632"/>
      <c r="AC89" s="198" t="s">
        <v>228</v>
      </c>
      <c r="AD89" s="632"/>
      <c r="AE89" s="198" t="s">
        <v>230</v>
      </c>
      <c r="AF89" s="609" t="s">
        <v>231</v>
      </c>
      <c r="AG89" s="610" t="str">
        <f t="shared" si="12"/>
        <v/>
      </c>
      <c r="AH89" s="611" t="s">
        <v>232</v>
      </c>
      <c r="AI89" s="612" t="str">
        <f t="shared" si="8"/>
        <v/>
      </c>
      <c r="AK89" s="165" t="str">
        <f t="shared" si="9"/>
        <v>○</v>
      </c>
      <c r="AL89" s="165" t="str">
        <f>IFERROR(IF(AND(AI89&lt;&gt;"",OR('別紙様式2-2 個表_処遇'!T89="加算Ⅳ",'別紙様式2-2 個表_処遇'!T89="加算Ⅴ",'別紙様式2-2 個表_処遇'!T89="特別加算")),"☓","○"),"")</f>
        <v>○</v>
      </c>
      <c r="AM89" s="167" t="str">
        <f t="shared" si="10"/>
        <v/>
      </c>
      <c r="AN89" s="167" t="str">
        <f t="shared" si="11"/>
        <v/>
      </c>
      <c r="AO89" s="167"/>
      <c r="AP89" s="167"/>
      <c r="AQ89" s="167"/>
      <c r="AR89" s="167"/>
      <c r="AS89" s="167"/>
      <c r="AT89" s="167"/>
      <c r="AU89" s="167"/>
      <c r="AV89" s="633"/>
    </row>
    <row r="90" spans="1:48" ht="33" customHeight="1" thickBot="1">
      <c r="A90" s="595">
        <f t="shared" si="5"/>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28" t="str">
        <f>IF(基本情報入力シート!AA111="","",基本情報入力シート!AA111)</f>
        <v/>
      </c>
      <c r="S90" s="629"/>
      <c r="T90" s="630"/>
      <c r="U90" s="631" t="str">
        <f>IFERROR(IF(S90="","",VLOOKUP(P90,【参考】数式用!$A$5:$K$39,MATCH(T90,【参考】数式用!$I$4:$K$4,0)+8,0)),"")</f>
        <v/>
      </c>
      <c r="V90" s="649" t="str">
        <f>IF(T90="特定加算Ⅰ",VLOOKUP(P90,【参考】数式用!$A$5:$L$39,12,FALSE),"-")</f>
        <v>-</v>
      </c>
      <c r="W90" s="156" t="s">
        <v>227</v>
      </c>
      <c r="X90" s="632"/>
      <c r="Y90" s="198" t="s">
        <v>228</v>
      </c>
      <c r="Z90" s="632"/>
      <c r="AA90" s="364" t="s">
        <v>229</v>
      </c>
      <c r="AB90" s="632"/>
      <c r="AC90" s="198" t="s">
        <v>228</v>
      </c>
      <c r="AD90" s="632"/>
      <c r="AE90" s="198" t="s">
        <v>230</v>
      </c>
      <c r="AF90" s="609" t="s">
        <v>231</v>
      </c>
      <c r="AG90" s="610" t="str">
        <f t="shared" si="12"/>
        <v/>
      </c>
      <c r="AH90" s="611" t="s">
        <v>232</v>
      </c>
      <c r="AI90" s="612" t="str">
        <f t="shared" si="8"/>
        <v/>
      </c>
      <c r="AK90" s="165" t="str">
        <f t="shared" si="9"/>
        <v>○</v>
      </c>
      <c r="AL90" s="165" t="str">
        <f>IFERROR(IF(AND(AI90&lt;&gt;"",OR('別紙様式2-2 個表_処遇'!T90="加算Ⅳ",'別紙様式2-2 個表_処遇'!T90="加算Ⅴ",'別紙様式2-2 個表_処遇'!T90="特別加算")),"☓","○"),"")</f>
        <v>○</v>
      </c>
      <c r="AM90" s="167" t="str">
        <f t="shared" si="10"/>
        <v/>
      </c>
      <c r="AN90" s="167" t="str">
        <f t="shared" si="11"/>
        <v/>
      </c>
      <c r="AO90" s="167"/>
      <c r="AP90" s="167"/>
      <c r="AQ90" s="167"/>
      <c r="AR90" s="167"/>
      <c r="AS90" s="167"/>
      <c r="AT90" s="167"/>
      <c r="AU90" s="167"/>
      <c r="AV90" s="633"/>
    </row>
    <row r="91" spans="1:48" ht="33" customHeight="1" thickBot="1">
      <c r="A91" s="595">
        <f t="shared" si="5"/>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28" t="str">
        <f>IF(基本情報入力シート!AA112="","",基本情報入力シート!AA112)</f>
        <v/>
      </c>
      <c r="S91" s="629"/>
      <c r="T91" s="630"/>
      <c r="U91" s="631" t="str">
        <f>IFERROR(IF(S91="","",VLOOKUP(P91,【参考】数式用!$A$5:$K$39,MATCH(T91,【参考】数式用!$I$4:$K$4,0)+8,0)),"")</f>
        <v/>
      </c>
      <c r="V91" s="649" t="str">
        <f>IF(T91="特定加算Ⅰ",VLOOKUP(P91,【参考】数式用!$A$5:$L$39,12,FALSE),"-")</f>
        <v>-</v>
      </c>
      <c r="W91" s="156" t="s">
        <v>227</v>
      </c>
      <c r="X91" s="632"/>
      <c r="Y91" s="198" t="s">
        <v>228</v>
      </c>
      <c r="Z91" s="632"/>
      <c r="AA91" s="364" t="s">
        <v>229</v>
      </c>
      <c r="AB91" s="632"/>
      <c r="AC91" s="198" t="s">
        <v>228</v>
      </c>
      <c r="AD91" s="632"/>
      <c r="AE91" s="198" t="s">
        <v>230</v>
      </c>
      <c r="AF91" s="609" t="s">
        <v>231</v>
      </c>
      <c r="AG91" s="610" t="str">
        <f t="shared" si="12"/>
        <v/>
      </c>
      <c r="AH91" s="611" t="s">
        <v>232</v>
      </c>
      <c r="AI91" s="612" t="str">
        <f t="shared" si="8"/>
        <v/>
      </c>
      <c r="AK91" s="165" t="str">
        <f t="shared" si="9"/>
        <v>○</v>
      </c>
      <c r="AL91" s="165" t="str">
        <f>IFERROR(IF(AND(AI91&lt;&gt;"",OR('別紙様式2-2 個表_処遇'!T91="加算Ⅳ",'別紙様式2-2 個表_処遇'!T91="加算Ⅴ",'別紙様式2-2 個表_処遇'!T91="特別加算")),"☓","○"),"")</f>
        <v>○</v>
      </c>
      <c r="AM91" s="167" t="str">
        <f t="shared" si="10"/>
        <v/>
      </c>
      <c r="AN91" s="167" t="str">
        <f t="shared" si="11"/>
        <v/>
      </c>
      <c r="AO91" s="167"/>
      <c r="AP91" s="167"/>
      <c r="AQ91" s="167"/>
      <c r="AR91" s="167"/>
      <c r="AS91" s="167"/>
      <c r="AT91" s="167"/>
      <c r="AU91" s="167"/>
      <c r="AV91" s="633"/>
    </row>
    <row r="92" spans="1:48" ht="33" customHeight="1" thickBot="1">
      <c r="A92" s="595">
        <f t="shared" si="5"/>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28" t="str">
        <f>IF(基本情報入力シート!AA113="","",基本情報入力シート!AA113)</f>
        <v/>
      </c>
      <c r="S92" s="629"/>
      <c r="T92" s="630"/>
      <c r="U92" s="631" t="str">
        <f>IFERROR(IF(S92="","",VLOOKUP(P92,【参考】数式用!$A$5:$K$39,MATCH(T92,【参考】数式用!$I$4:$K$4,0)+8,0)),"")</f>
        <v/>
      </c>
      <c r="V92" s="649" t="str">
        <f>IF(T92="特定加算Ⅰ",VLOOKUP(P92,【参考】数式用!$A$5:$L$39,12,FALSE),"-")</f>
        <v>-</v>
      </c>
      <c r="W92" s="156" t="s">
        <v>227</v>
      </c>
      <c r="X92" s="632"/>
      <c r="Y92" s="198" t="s">
        <v>228</v>
      </c>
      <c r="Z92" s="632"/>
      <c r="AA92" s="364" t="s">
        <v>229</v>
      </c>
      <c r="AB92" s="632"/>
      <c r="AC92" s="198" t="s">
        <v>228</v>
      </c>
      <c r="AD92" s="632"/>
      <c r="AE92" s="198" t="s">
        <v>230</v>
      </c>
      <c r="AF92" s="609" t="s">
        <v>231</v>
      </c>
      <c r="AG92" s="610" t="str">
        <f t="shared" si="12"/>
        <v/>
      </c>
      <c r="AH92" s="611" t="s">
        <v>232</v>
      </c>
      <c r="AI92" s="612" t="str">
        <f t="shared" si="8"/>
        <v/>
      </c>
      <c r="AK92" s="165" t="str">
        <f t="shared" si="9"/>
        <v>○</v>
      </c>
      <c r="AL92" s="165" t="str">
        <f>IFERROR(IF(AND(AI92&lt;&gt;"",OR('別紙様式2-2 個表_処遇'!T92="加算Ⅳ",'別紙様式2-2 個表_処遇'!T92="加算Ⅴ",'別紙様式2-2 個表_処遇'!T92="特別加算")),"☓","○"),"")</f>
        <v>○</v>
      </c>
      <c r="AM92" s="167" t="str">
        <f t="shared" si="10"/>
        <v/>
      </c>
      <c r="AN92" s="167" t="str">
        <f t="shared" si="11"/>
        <v/>
      </c>
      <c r="AO92" s="167"/>
      <c r="AP92" s="167"/>
      <c r="AQ92" s="167"/>
      <c r="AR92" s="167"/>
      <c r="AS92" s="167"/>
      <c r="AT92" s="167"/>
      <c r="AU92" s="167"/>
      <c r="AV92" s="633"/>
    </row>
    <row r="93" spans="1:48" ht="33" customHeight="1" thickBot="1">
      <c r="A93" s="595">
        <f t="shared" si="5"/>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28" t="str">
        <f>IF(基本情報入力シート!AA114="","",基本情報入力シート!AA114)</f>
        <v/>
      </c>
      <c r="S93" s="629"/>
      <c r="T93" s="630"/>
      <c r="U93" s="631" t="str">
        <f>IFERROR(IF(S93="","",VLOOKUP(P93,【参考】数式用!$A$5:$K$39,MATCH(T93,【参考】数式用!$I$4:$K$4,0)+8,0)),"")</f>
        <v/>
      </c>
      <c r="V93" s="649" t="str">
        <f>IF(T93="特定加算Ⅰ",VLOOKUP(P93,【参考】数式用!$A$5:$L$39,12,FALSE),"-")</f>
        <v>-</v>
      </c>
      <c r="W93" s="156" t="s">
        <v>227</v>
      </c>
      <c r="X93" s="632"/>
      <c r="Y93" s="198" t="s">
        <v>228</v>
      </c>
      <c r="Z93" s="632"/>
      <c r="AA93" s="364" t="s">
        <v>229</v>
      </c>
      <c r="AB93" s="632"/>
      <c r="AC93" s="198" t="s">
        <v>228</v>
      </c>
      <c r="AD93" s="632"/>
      <c r="AE93" s="198" t="s">
        <v>230</v>
      </c>
      <c r="AF93" s="609" t="s">
        <v>231</v>
      </c>
      <c r="AG93" s="610" t="str">
        <f t="shared" si="12"/>
        <v/>
      </c>
      <c r="AH93" s="611" t="s">
        <v>232</v>
      </c>
      <c r="AI93" s="612" t="str">
        <f t="shared" si="8"/>
        <v/>
      </c>
      <c r="AK93" s="165" t="str">
        <f t="shared" si="9"/>
        <v>○</v>
      </c>
      <c r="AL93" s="165" t="str">
        <f>IFERROR(IF(AND(AI93&lt;&gt;"",OR('別紙様式2-2 個表_処遇'!T93="加算Ⅳ",'別紙様式2-2 個表_処遇'!T93="加算Ⅴ",'別紙様式2-2 個表_処遇'!T93="特別加算")),"☓","○"),"")</f>
        <v>○</v>
      </c>
      <c r="AM93" s="167" t="str">
        <f t="shared" si="10"/>
        <v/>
      </c>
      <c r="AN93" s="167" t="str">
        <f t="shared" si="11"/>
        <v/>
      </c>
      <c r="AO93" s="167"/>
      <c r="AP93" s="167"/>
      <c r="AQ93" s="167"/>
      <c r="AR93" s="167"/>
      <c r="AS93" s="167"/>
      <c r="AT93" s="167"/>
      <c r="AU93" s="167"/>
      <c r="AV93" s="633"/>
    </row>
    <row r="94" spans="1:48" ht="33" customHeight="1" thickBot="1">
      <c r="A94" s="595">
        <f t="shared" si="5"/>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28" t="str">
        <f>IF(基本情報入力シート!AA115="","",基本情報入力シート!AA115)</f>
        <v/>
      </c>
      <c r="S94" s="629"/>
      <c r="T94" s="630"/>
      <c r="U94" s="631" t="str">
        <f>IFERROR(IF(S94="","",VLOOKUP(P94,【参考】数式用!$A$5:$K$39,MATCH(T94,【参考】数式用!$I$4:$K$4,0)+8,0)),"")</f>
        <v/>
      </c>
      <c r="V94" s="649" t="str">
        <f>IF(T94="特定加算Ⅰ",VLOOKUP(P94,【参考】数式用!$A$5:$L$39,12,FALSE),"-")</f>
        <v>-</v>
      </c>
      <c r="W94" s="156" t="s">
        <v>227</v>
      </c>
      <c r="X94" s="632"/>
      <c r="Y94" s="198" t="s">
        <v>228</v>
      </c>
      <c r="Z94" s="632"/>
      <c r="AA94" s="364" t="s">
        <v>229</v>
      </c>
      <c r="AB94" s="632"/>
      <c r="AC94" s="198" t="s">
        <v>228</v>
      </c>
      <c r="AD94" s="632"/>
      <c r="AE94" s="198" t="s">
        <v>230</v>
      </c>
      <c r="AF94" s="609" t="s">
        <v>231</v>
      </c>
      <c r="AG94" s="610" t="str">
        <f t="shared" si="12"/>
        <v/>
      </c>
      <c r="AH94" s="611" t="s">
        <v>232</v>
      </c>
      <c r="AI94" s="612" t="str">
        <f t="shared" si="8"/>
        <v/>
      </c>
      <c r="AK94" s="165" t="str">
        <f t="shared" si="9"/>
        <v>○</v>
      </c>
      <c r="AL94" s="165" t="str">
        <f>IFERROR(IF(AND(AI94&lt;&gt;"",OR('別紙様式2-2 個表_処遇'!T94="加算Ⅳ",'別紙様式2-2 個表_処遇'!T94="加算Ⅴ",'別紙様式2-2 個表_処遇'!T94="特別加算")),"☓","○"),"")</f>
        <v>○</v>
      </c>
      <c r="AM94" s="167" t="str">
        <f t="shared" si="10"/>
        <v/>
      </c>
      <c r="AN94" s="167" t="str">
        <f t="shared" si="11"/>
        <v/>
      </c>
      <c r="AO94" s="167"/>
      <c r="AP94" s="167"/>
      <c r="AQ94" s="167"/>
      <c r="AR94" s="167"/>
      <c r="AS94" s="167"/>
      <c r="AT94" s="167"/>
      <c r="AU94" s="167"/>
      <c r="AV94" s="633"/>
    </row>
    <row r="95" spans="1:48" ht="33" customHeight="1" thickBot="1">
      <c r="A95" s="595">
        <f t="shared" si="5"/>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28" t="str">
        <f>IF(基本情報入力シート!AA116="","",基本情報入力シート!AA116)</f>
        <v/>
      </c>
      <c r="S95" s="629"/>
      <c r="T95" s="630"/>
      <c r="U95" s="631" t="str">
        <f>IFERROR(IF(S95="","",VLOOKUP(P95,【参考】数式用!$A$5:$K$39,MATCH(T95,【参考】数式用!$I$4:$K$4,0)+8,0)),"")</f>
        <v/>
      </c>
      <c r="V95" s="649" t="str">
        <f>IF(T95="特定加算Ⅰ",VLOOKUP(P95,【参考】数式用!$A$5:$L$39,12,FALSE),"-")</f>
        <v>-</v>
      </c>
      <c r="W95" s="156" t="s">
        <v>227</v>
      </c>
      <c r="X95" s="632"/>
      <c r="Y95" s="198" t="s">
        <v>228</v>
      </c>
      <c r="Z95" s="632"/>
      <c r="AA95" s="364" t="s">
        <v>229</v>
      </c>
      <c r="AB95" s="632"/>
      <c r="AC95" s="198" t="s">
        <v>228</v>
      </c>
      <c r="AD95" s="632"/>
      <c r="AE95" s="198" t="s">
        <v>230</v>
      </c>
      <c r="AF95" s="609" t="s">
        <v>231</v>
      </c>
      <c r="AG95" s="610" t="str">
        <f t="shared" si="12"/>
        <v/>
      </c>
      <c r="AH95" s="611" t="s">
        <v>232</v>
      </c>
      <c r="AI95" s="612" t="str">
        <f t="shared" si="8"/>
        <v/>
      </c>
      <c r="AK95" s="165" t="str">
        <f t="shared" si="9"/>
        <v>○</v>
      </c>
      <c r="AL95" s="165" t="str">
        <f>IFERROR(IF(AND(AI95&lt;&gt;"",OR('別紙様式2-2 個表_処遇'!T95="加算Ⅳ",'別紙様式2-2 個表_処遇'!T95="加算Ⅴ",'別紙様式2-2 個表_処遇'!T95="特別加算")),"☓","○"),"")</f>
        <v>○</v>
      </c>
      <c r="AM95" s="167" t="str">
        <f t="shared" si="10"/>
        <v/>
      </c>
      <c r="AN95" s="167" t="str">
        <f t="shared" si="11"/>
        <v/>
      </c>
      <c r="AO95" s="167"/>
      <c r="AP95" s="167"/>
      <c r="AQ95" s="167"/>
      <c r="AR95" s="167"/>
      <c r="AS95" s="167"/>
      <c r="AT95" s="167"/>
      <c r="AU95" s="167"/>
      <c r="AV95" s="633"/>
    </row>
    <row r="96" spans="1:48" ht="33" customHeight="1" thickBot="1">
      <c r="A96" s="595">
        <f t="shared" si="5"/>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28" t="str">
        <f>IF(基本情報入力シート!AA117="","",基本情報入力シート!AA117)</f>
        <v/>
      </c>
      <c r="S96" s="629"/>
      <c r="T96" s="630"/>
      <c r="U96" s="631" t="str">
        <f>IFERROR(IF(S96="","",VLOOKUP(P96,【参考】数式用!$A$5:$K$39,MATCH(T96,【参考】数式用!$I$4:$K$4,0)+8,0)),"")</f>
        <v/>
      </c>
      <c r="V96" s="649" t="str">
        <f>IF(T96="特定加算Ⅰ",VLOOKUP(P96,【参考】数式用!$A$5:$L$39,12,FALSE),"-")</f>
        <v>-</v>
      </c>
      <c r="W96" s="156" t="s">
        <v>227</v>
      </c>
      <c r="X96" s="632"/>
      <c r="Y96" s="198" t="s">
        <v>228</v>
      </c>
      <c r="Z96" s="632"/>
      <c r="AA96" s="364" t="s">
        <v>229</v>
      </c>
      <c r="AB96" s="632"/>
      <c r="AC96" s="198" t="s">
        <v>228</v>
      </c>
      <c r="AD96" s="632"/>
      <c r="AE96" s="198" t="s">
        <v>230</v>
      </c>
      <c r="AF96" s="609" t="s">
        <v>231</v>
      </c>
      <c r="AG96" s="610" t="str">
        <f t="shared" si="12"/>
        <v/>
      </c>
      <c r="AH96" s="611" t="s">
        <v>232</v>
      </c>
      <c r="AI96" s="612" t="str">
        <f t="shared" si="8"/>
        <v/>
      </c>
      <c r="AK96" s="165" t="str">
        <f t="shared" si="9"/>
        <v>○</v>
      </c>
      <c r="AL96" s="165" t="str">
        <f>IFERROR(IF(AND(AI96&lt;&gt;"",OR('別紙様式2-2 個表_処遇'!T96="加算Ⅳ",'別紙様式2-2 個表_処遇'!T96="加算Ⅴ",'別紙様式2-2 個表_処遇'!T96="特別加算")),"☓","○"),"")</f>
        <v>○</v>
      </c>
      <c r="AM96" s="167" t="str">
        <f t="shared" si="10"/>
        <v/>
      </c>
      <c r="AN96" s="167" t="str">
        <f t="shared" si="11"/>
        <v/>
      </c>
      <c r="AO96" s="167"/>
      <c r="AP96" s="167"/>
      <c r="AQ96" s="167"/>
      <c r="AR96" s="167"/>
      <c r="AS96" s="167"/>
      <c r="AT96" s="167"/>
      <c r="AU96" s="167"/>
      <c r="AV96" s="633"/>
    </row>
    <row r="97" spans="1:48" ht="33" customHeight="1" thickBot="1">
      <c r="A97" s="595">
        <f t="shared" si="5"/>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28" t="str">
        <f>IF(基本情報入力シート!AA118="","",基本情報入力シート!AA118)</f>
        <v/>
      </c>
      <c r="S97" s="629"/>
      <c r="T97" s="630"/>
      <c r="U97" s="631" t="str">
        <f>IFERROR(IF(S97="","",VLOOKUP(P97,【参考】数式用!$A$5:$K$39,MATCH(T97,【参考】数式用!$I$4:$K$4,0)+8,0)),"")</f>
        <v/>
      </c>
      <c r="V97" s="649" t="str">
        <f>IF(T97="特定加算Ⅰ",VLOOKUP(P97,【参考】数式用!$A$5:$L$39,12,FALSE),"-")</f>
        <v>-</v>
      </c>
      <c r="W97" s="156" t="s">
        <v>227</v>
      </c>
      <c r="X97" s="632"/>
      <c r="Y97" s="198" t="s">
        <v>228</v>
      </c>
      <c r="Z97" s="632"/>
      <c r="AA97" s="364" t="s">
        <v>229</v>
      </c>
      <c r="AB97" s="632"/>
      <c r="AC97" s="198" t="s">
        <v>228</v>
      </c>
      <c r="AD97" s="632"/>
      <c r="AE97" s="198" t="s">
        <v>230</v>
      </c>
      <c r="AF97" s="609" t="s">
        <v>231</v>
      </c>
      <c r="AG97" s="610" t="str">
        <f t="shared" si="12"/>
        <v/>
      </c>
      <c r="AH97" s="611" t="s">
        <v>232</v>
      </c>
      <c r="AI97" s="612" t="str">
        <f t="shared" si="8"/>
        <v/>
      </c>
      <c r="AK97" s="165" t="str">
        <f t="shared" si="9"/>
        <v>○</v>
      </c>
      <c r="AL97" s="165" t="str">
        <f>IFERROR(IF(AND(AI97&lt;&gt;"",OR('別紙様式2-2 個表_処遇'!T97="加算Ⅳ",'別紙様式2-2 個表_処遇'!T97="加算Ⅴ",'別紙様式2-2 個表_処遇'!T97="特別加算")),"☓","○"),"")</f>
        <v>○</v>
      </c>
      <c r="AM97" s="167" t="str">
        <f t="shared" si="10"/>
        <v/>
      </c>
      <c r="AN97" s="167" t="str">
        <f t="shared" si="11"/>
        <v/>
      </c>
      <c r="AO97" s="167"/>
      <c r="AP97" s="167"/>
      <c r="AQ97" s="167"/>
      <c r="AR97" s="167"/>
      <c r="AS97" s="167"/>
      <c r="AT97" s="167"/>
      <c r="AU97" s="167"/>
      <c r="AV97" s="633"/>
    </row>
    <row r="98" spans="1:48" ht="33" customHeight="1" thickBot="1">
      <c r="A98" s="595">
        <f t="shared" si="5"/>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28" t="str">
        <f>IF(基本情報入力シート!AA119="","",基本情報入力シート!AA119)</f>
        <v/>
      </c>
      <c r="S98" s="629"/>
      <c r="T98" s="630"/>
      <c r="U98" s="631" t="str">
        <f>IFERROR(IF(S98="","",VLOOKUP(P98,【参考】数式用!$A$5:$K$39,MATCH(T98,【参考】数式用!$I$4:$K$4,0)+8,0)),"")</f>
        <v/>
      </c>
      <c r="V98" s="649" t="str">
        <f>IF(T98="特定加算Ⅰ",VLOOKUP(P98,【参考】数式用!$A$5:$L$39,12,FALSE),"-")</f>
        <v>-</v>
      </c>
      <c r="W98" s="156" t="s">
        <v>227</v>
      </c>
      <c r="X98" s="632"/>
      <c r="Y98" s="198" t="s">
        <v>228</v>
      </c>
      <c r="Z98" s="632"/>
      <c r="AA98" s="364" t="s">
        <v>229</v>
      </c>
      <c r="AB98" s="632"/>
      <c r="AC98" s="198" t="s">
        <v>228</v>
      </c>
      <c r="AD98" s="632"/>
      <c r="AE98" s="198" t="s">
        <v>230</v>
      </c>
      <c r="AF98" s="609" t="s">
        <v>231</v>
      </c>
      <c r="AG98" s="610" t="str">
        <f t="shared" si="12"/>
        <v/>
      </c>
      <c r="AH98" s="611" t="s">
        <v>232</v>
      </c>
      <c r="AI98" s="612" t="str">
        <f t="shared" si="8"/>
        <v/>
      </c>
      <c r="AK98" s="165" t="str">
        <f t="shared" si="9"/>
        <v>○</v>
      </c>
      <c r="AL98" s="165" t="str">
        <f>IFERROR(IF(AND(AI98&lt;&gt;"",OR('別紙様式2-2 個表_処遇'!T98="加算Ⅳ",'別紙様式2-2 個表_処遇'!T98="加算Ⅴ",'別紙様式2-2 個表_処遇'!T98="特別加算")),"☓","○"),"")</f>
        <v>○</v>
      </c>
      <c r="AM98" s="167" t="str">
        <f t="shared" si="10"/>
        <v/>
      </c>
      <c r="AN98" s="167" t="str">
        <f t="shared" si="11"/>
        <v/>
      </c>
      <c r="AO98" s="167"/>
      <c r="AP98" s="167"/>
      <c r="AQ98" s="167"/>
      <c r="AR98" s="167"/>
      <c r="AS98" s="167"/>
      <c r="AT98" s="167"/>
      <c r="AU98" s="167"/>
      <c r="AV98" s="633"/>
    </row>
    <row r="99" spans="1:48" ht="33" customHeight="1" thickBot="1">
      <c r="A99" s="595">
        <f t="shared" si="5"/>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28" t="str">
        <f>IF(基本情報入力シート!AA120="","",基本情報入力シート!AA120)</f>
        <v/>
      </c>
      <c r="S99" s="629"/>
      <c r="T99" s="630"/>
      <c r="U99" s="631" t="str">
        <f>IFERROR(IF(S99="","",VLOOKUP(P99,【参考】数式用!$A$5:$K$39,MATCH(T99,【参考】数式用!$I$4:$K$4,0)+8,0)),"")</f>
        <v/>
      </c>
      <c r="V99" s="649" t="str">
        <f>IF(T99="特定加算Ⅰ",VLOOKUP(P99,【参考】数式用!$A$5:$L$39,12,FALSE),"-")</f>
        <v>-</v>
      </c>
      <c r="W99" s="156" t="s">
        <v>227</v>
      </c>
      <c r="X99" s="632"/>
      <c r="Y99" s="198" t="s">
        <v>228</v>
      </c>
      <c r="Z99" s="632"/>
      <c r="AA99" s="364" t="s">
        <v>229</v>
      </c>
      <c r="AB99" s="632"/>
      <c r="AC99" s="198" t="s">
        <v>228</v>
      </c>
      <c r="AD99" s="632"/>
      <c r="AE99" s="198" t="s">
        <v>230</v>
      </c>
      <c r="AF99" s="609" t="s">
        <v>231</v>
      </c>
      <c r="AG99" s="610" t="str">
        <f t="shared" si="12"/>
        <v/>
      </c>
      <c r="AH99" s="611" t="s">
        <v>232</v>
      </c>
      <c r="AI99" s="612" t="str">
        <f t="shared" si="8"/>
        <v/>
      </c>
      <c r="AK99" s="165" t="str">
        <f t="shared" si="9"/>
        <v>○</v>
      </c>
      <c r="AL99" s="165" t="str">
        <f>IFERROR(IF(AND(AI99&lt;&gt;"",OR('別紙様式2-2 個表_処遇'!T99="加算Ⅳ",'別紙様式2-2 個表_処遇'!T99="加算Ⅴ",'別紙様式2-2 個表_処遇'!T99="特別加算")),"☓","○"),"")</f>
        <v>○</v>
      </c>
      <c r="AM99" s="167" t="str">
        <f t="shared" si="10"/>
        <v/>
      </c>
      <c r="AN99" s="167" t="str">
        <f t="shared" si="11"/>
        <v/>
      </c>
      <c r="AO99" s="167"/>
      <c r="AP99" s="167"/>
      <c r="AQ99" s="167"/>
      <c r="AR99" s="167"/>
      <c r="AS99" s="167"/>
      <c r="AT99" s="167"/>
      <c r="AU99" s="167"/>
      <c r="AV99" s="633"/>
    </row>
    <row r="100" spans="1:48" ht="33" customHeight="1" thickBot="1">
      <c r="A100" s="595">
        <f t="shared" si="5"/>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28" t="str">
        <f>IF(基本情報入力シート!AA121="","",基本情報入力シート!AA121)</f>
        <v/>
      </c>
      <c r="S100" s="629"/>
      <c r="T100" s="630"/>
      <c r="U100" s="631" t="str">
        <f>IFERROR(IF(S100="","",VLOOKUP(P100,【参考】数式用!$A$5:$K$39,MATCH(T100,【参考】数式用!$I$4:$K$4,0)+8,0)),"")</f>
        <v/>
      </c>
      <c r="V100" s="649" t="str">
        <f>IF(T100="特定加算Ⅰ",VLOOKUP(P100,【参考】数式用!$A$5:$L$39,12,FALSE),"-")</f>
        <v>-</v>
      </c>
      <c r="W100" s="156" t="s">
        <v>227</v>
      </c>
      <c r="X100" s="632"/>
      <c r="Y100" s="198" t="s">
        <v>228</v>
      </c>
      <c r="Z100" s="632"/>
      <c r="AA100" s="364" t="s">
        <v>229</v>
      </c>
      <c r="AB100" s="632"/>
      <c r="AC100" s="198" t="s">
        <v>228</v>
      </c>
      <c r="AD100" s="632"/>
      <c r="AE100" s="198" t="s">
        <v>230</v>
      </c>
      <c r="AF100" s="609" t="s">
        <v>231</v>
      </c>
      <c r="AG100" s="610" t="str">
        <f t="shared" si="12"/>
        <v/>
      </c>
      <c r="AH100" s="611" t="s">
        <v>232</v>
      </c>
      <c r="AI100" s="612" t="str">
        <f t="shared" si="8"/>
        <v/>
      </c>
      <c r="AK100" s="165" t="str">
        <f t="shared" si="9"/>
        <v>○</v>
      </c>
      <c r="AL100" s="165" t="str">
        <f>IFERROR(IF(AND(AI100&lt;&gt;"",OR('別紙様式2-2 個表_処遇'!T100="加算Ⅳ",'別紙様式2-2 個表_処遇'!T100="加算Ⅴ",'別紙様式2-2 個表_処遇'!T100="特別加算")),"☓","○"),"")</f>
        <v>○</v>
      </c>
      <c r="AM100" s="167" t="str">
        <f t="shared" si="10"/>
        <v/>
      </c>
      <c r="AN100" s="167" t="str">
        <f t="shared" si="11"/>
        <v/>
      </c>
      <c r="AO100" s="167"/>
      <c r="AP100" s="167"/>
      <c r="AQ100" s="167"/>
      <c r="AR100" s="167"/>
      <c r="AS100" s="167"/>
      <c r="AT100" s="167"/>
      <c r="AU100" s="167"/>
      <c r="AV100" s="633"/>
    </row>
    <row r="101" spans="1:48" ht="33" customHeight="1" thickBot="1">
      <c r="A101" s="595">
        <f t="shared" si="5"/>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28" t="str">
        <f>IF(基本情報入力シート!AA122="","",基本情報入力シート!AA122)</f>
        <v/>
      </c>
      <c r="S101" s="629"/>
      <c r="T101" s="630"/>
      <c r="U101" s="631" t="str">
        <f>IFERROR(IF(S101="","",VLOOKUP(P101,【参考】数式用!$A$5:$K$39,MATCH(T101,【参考】数式用!$I$4:$K$4,0)+8,0)),"")</f>
        <v/>
      </c>
      <c r="V101" s="649" t="str">
        <f>IF(T101="特定加算Ⅰ",VLOOKUP(P101,【参考】数式用!$A$5:$L$39,12,FALSE),"-")</f>
        <v>-</v>
      </c>
      <c r="W101" s="156" t="s">
        <v>227</v>
      </c>
      <c r="X101" s="632"/>
      <c r="Y101" s="198" t="s">
        <v>228</v>
      </c>
      <c r="Z101" s="632"/>
      <c r="AA101" s="364" t="s">
        <v>229</v>
      </c>
      <c r="AB101" s="632"/>
      <c r="AC101" s="198" t="s">
        <v>228</v>
      </c>
      <c r="AD101" s="632"/>
      <c r="AE101" s="198" t="s">
        <v>230</v>
      </c>
      <c r="AF101" s="609" t="s">
        <v>231</v>
      </c>
      <c r="AG101" s="610" t="str">
        <f t="shared" si="12"/>
        <v/>
      </c>
      <c r="AH101" s="611" t="s">
        <v>232</v>
      </c>
      <c r="AI101" s="612" t="str">
        <f t="shared" si="8"/>
        <v/>
      </c>
      <c r="AK101" s="165" t="str">
        <f t="shared" si="9"/>
        <v>○</v>
      </c>
      <c r="AL101" s="165" t="str">
        <f>IFERROR(IF(AND(AI101&lt;&gt;"",OR('別紙様式2-2 個表_処遇'!T101="加算Ⅳ",'別紙様式2-2 個表_処遇'!T101="加算Ⅴ",'別紙様式2-2 個表_処遇'!T101="特別加算")),"☓","○"),"")</f>
        <v>○</v>
      </c>
      <c r="AM101" s="167" t="str">
        <f t="shared" si="10"/>
        <v/>
      </c>
      <c r="AN101" s="167" t="str">
        <f t="shared" si="11"/>
        <v/>
      </c>
      <c r="AO101" s="167"/>
      <c r="AP101" s="167"/>
      <c r="AQ101" s="167"/>
      <c r="AR101" s="167"/>
      <c r="AS101" s="167"/>
      <c r="AT101" s="167"/>
      <c r="AU101" s="167"/>
      <c r="AV101" s="633"/>
    </row>
    <row r="102" spans="1:48" ht="33" customHeight="1" thickBot="1">
      <c r="A102" s="595">
        <f t="shared" si="5"/>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28" t="str">
        <f>IF(基本情報入力シート!AA123="","",基本情報入力シート!AA123)</f>
        <v/>
      </c>
      <c r="S102" s="629"/>
      <c r="T102" s="630"/>
      <c r="U102" s="631" t="str">
        <f>IFERROR(IF(S102="","",VLOOKUP(P102,【参考】数式用!$A$5:$K$39,MATCH(T102,【参考】数式用!$I$4:$K$4,0)+8,0)),"")</f>
        <v/>
      </c>
      <c r="V102" s="649" t="str">
        <f>IF(T102="特定加算Ⅰ",VLOOKUP(P102,【参考】数式用!$A$5:$L$39,12,FALSE),"-")</f>
        <v>-</v>
      </c>
      <c r="W102" s="156" t="s">
        <v>227</v>
      </c>
      <c r="X102" s="632"/>
      <c r="Y102" s="198" t="s">
        <v>228</v>
      </c>
      <c r="Z102" s="632"/>
      <c r="AA102" s="364" t="s">
        <v>229</v>
      </c>
      <c r="AB102" s="632"/>
      <c r="AC102" s="198" t="s">
        <v>228</v>
      </c>
      <c r="AD102" s="632"/>
      <c r="AE102" s="198" t="s">
        <v>230</v>
      </c>
      <c r="AF102" s="609" t="s">
        <v>231</v>
      </c>
      <c r="AG102" s="610" t="str">
        <f t="shared" si="12"/>
        <v/>
      </c>
      <c r="AH102" s="611" t="s">
        <v>232</v>
      </c>
      <c r="AI102" s="612" t="str">
        <f t="shared" si="8"/>
        <v/>
      </c>
      <c r="AK102" s="165" t="str">
        <f t="shared" si="9"/>
        <v>○</v>
      </c>
      <c r="AL102" s="165" t="str">
        <f>IFERROR(IF(AND(AI102&lt;&gt;"",OR('別紙様式2-2 個表_処遇'!T102="加算Ⅳ",'別紙様式2-2 個表_処遇'!T102="加算Ⅴ",'別紙様式2-2 個表_処遇'!T102="特別加算")),"☓","○"),"")</f>
        <v>○</v>
      </c>
      <c r="AM102" s="167" t="str">
        <f t="shared" si="10"/>
        <v/>
      </c>
      <c r="AN102" s="167" t="str">
        <f t="shared" si="11"/>
        <v/>
      </c>
      <c r="AO102" s="167"/>
      <c r="AP102" s="167"/>
      <c r="AQ102" s="167"/>
      <c r="AR102" s="167"/>
      <c r="AS102" s="167"/>
      <c r="AT102" s="167"/>
      <c r="AU102" s="167"/>
      <c r="AV102" s="633"/>
    </row>
    <row r="103" spans="1:48" ht="33" customHeight="1" thickBot="1">
      <c r="A103" s="595">
        <f t="shared" si="5"/>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28" t="str">
        <f>IF(基本情報入力シート!AA124="","",基本情報入力シート!AA124)</f>
        <v/>
      </c>
      <c r="S103" s="629"/>
      <c r="T103" s="630"/>
      <c r="U103" s="631" t="str">
        <f>IFERROR(IF(S103="","",VLOOKUP(P103,【参考】数式用!$A$5:$K$39,MATCH(T103,【参考】数式用!$I$4:$K$4,0)+8,0)),"")</f>
        <v/>
      </c>
      <c r="V103" s="649" t="str">
        <f>IF(T103="特定加算Ⅰ",VLOOKUP(P103,【参考】数式用!$A$5:$L$39,12,FALSE),"-")</f>
        <v>-</v>
      </c>
      <c r="W103" s="156" t="s">
        <v>227</v>
      </c>
      <c r="X103" s="632"/>
      <c r="Y103" s="198" t="s">
        <v>228</v>
      </c>
      <c r="Z103" s="632"/>
      <c r="AA103" s="364" t="s">
        <v>229</v>
      </c>
      <c r="AB103" s="632"/>
      <c r="AC103" s="198" t="s">
        <v>228</v>
      </c>
      <c r="AD103" s="632"/>
      <c r="AE103" s="198" t="s">
        <v>230</v>
      </c>
      <c r="AF103" s="609" t="s">
        <v>231</v>
      </c>
      <c r="AG103" s="610" t="str">
        <f t="shared" si="12"/>
        <v/>
      </c>
      <c r="AH103" s="611" t="s">
        <v>232</v>
      </c>
      <c r="AI103" s="612" t="str">
        <f t="shared" si="8"/>
        <v/>
      </c>
      <c r="AK103" s="165" t="str">
        <f t="shared" si="9"/>
        <v>○</v>
      </c>
      <c r="AL103" s="165" t="str">
        <f>IFERROR(IF(AND(AI103&lt;&gt;"",OR('別紙様式2-2 個表_処遇'!T103="加算Ⅳ",'別紙様式2-2 個表_処遇'!T103="加算Ⅴ",'別紙様式2-2 個表_処遇'!T103="特別加算")),"☓","○"),"")</f>
        <v>○</v>
      </c>
      <c r="AM103" s="167" t="str">
        <f t="shared" si="10"/>
        <v/>
      </c>
      <c r="AN103" s="167" t="str">
        <f t="shared" si="11"/>
        <v/>
      </c>
      <c r="AO103" s="167"/>
      <c r="AP103" s="167"/>
      <c r="AQ103" s="167"/>
      <c r="AR103" s="167"/>
      <c r="AS103" s="167"/>
      <c r="AT103" s="167"/>
      <c r="AU103" s="167"/>
      <c r="AV103" s="633"/>
    </row>
    <row r="104" spans="1:48" ht="33" customHeight="1" thickBot="1">
      <c r="A104" s="595">
        <f t="shared" si="5"/>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28" t="str">
        <f>IF(基本情報入力シート!AA125="","",基本情報入力シート!AA125)</f>
        <v/>
      </c>
      <c r="S104" s="629"/>
      <c r="T104" s="630"/>
      <c r="U104" s="631" t="str">
        <f>IFERROR(IF(S104="","",VLOOKUP(P104,【参考】数式用!$A$5:$K$39,MATCH(T104,【参考】数式用!$I$4:$K$4,0)+8,0)),"")</f>
        <v/>
      </c>
      <c r="V104" s="649" t="str">
        <f>IF(T104="特定加算Ⅰ",VLOOKUP(P104,【参考】数式用!$A$5:$L$39,12,FALSE),"-")</f>
        <v>-</v>
      </c>
      <c r="W104" s="156" t="s">
        <v>227</v>
      </c>
      <c r="X104" s="632"/>
      <c r="Y104" s="198" t="s">
        <v>228</v>
      </c>
      <c r="Z104" s="632"/>
      <c r="AA104" s="364" t="s">
        <v>229</v>
      </c>
      <c r="AB104" s="632"/>
      <c r="AC104" s="198" t="s">
        <v>228</v>
      </c>
      <c r="AD104" s="632"/>
      <c r="AE104" s="198" t="s">
        <v>230</v>
      </c>
      <c r="AF104" s="609" t="s">
        <v>231</v>
      </c>
      <c r="AG104" s="610" t="str">
        <f t="shared" si="12"/>
        <v/>
      </c>
      <c r="AH104" s="611" t="s">
        <v>232</v>
      </c>
      <c r="AI104" s="612" t="str">
        <f t="shared" si="8"/>
        <v/>
      </c>
      <c r="AK104" s="165" t="str">
        <f t="shared" si="9"/>
        <v>○</v>
      </c>
      <c r="AL104" s="165" t="str">
        <f>IFERROR(IF(AND(AI104&lt;&gt;"",OR('別紙様式2-2 個表_処遇'!T104="加算Ⅳ",'別紙様式2-2 個表_処遇'!T104="加算Ⅴ",'別紙様式2-2 個表_処遇'!T104="特別加算")),"☓","○"),"")</f>
        <v>○</v>
      </c>
      <c r="AM104" s="167" t="str">
        <f t="shared" si="10"/>
        <v/>
      </c>
      <c r="AN104" s="167" t="str">
        <f t="shared" si="11"/>
        <v/>
      </c>
      <c r="AO104" s="167"/>
      <c r="AP104" s="167"/>
      <c r="AQ104" s="167"/>
      <c r="AR104" s="167"/>
      <c r="AS104" s="167"/>
      <c r="AT104" s="167"/>
      <c r="AU104" s="167"/>
      <c r="AV104" s="633"/>
    </row>
    <row r="105" spans="1:48" ht="33" customHeight="1" thickBot="1">
      <c r="A105" s="595">
        <f t="shared" si="5"/>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28" t="str">
        <f>IF(基本情報入力シート!AA126="","",基本情報入力シート!AA126)</f>
        <v/>
      </c>
      <c r="S105" s="629"/>
      <c r="T105" s="630"/>
      <c r="U105" s="631" t="str">
        <f>IFERROR(IF(S105="","",VLOOKUP(P105,【参考】数式用!$A$5:$K$39,MATCH(T105,【参考】数式用!$I$4:$K$4,0)+8,0)),"")</f>
        <v/>
      </c>
      <c r="V105" s="649" t="str">
        <f>IF(T105="特定加算Ⅰ",VLOOKUP(P105,【参考】数式用!$A$5:$L$39,12,FALSE),"-")</f>
        <v>-</v>
      </c>
      <c r="W105" s="156" t="s">
        <v>227</v>
      </c>
      <c r="X105" s="632"/>
      <c r="Y105" s="198" t="s">
        <v>228</v>
      </c>
      <c r="Z105" s="632"/>
      <c r="AA105" s="364" t="s">
        <v>229</v>
      </c>
      <c r="AB105" s="632"/>
      <c r="AC105" s="198" t="s">
        <v>228</v>
      </c>
      <c r="AD105" s="632"/>
      <c r="AE105" s="198" t="s">
        <v>230</v>
      </c>
      <c r="AF105" s="609" t="s">
        <v>231</v>
      </c>
      <c r="AG105" s="610" t="str">
        <f t="shared" si="12"/>
        <v/>
      </c>
      <c r="AH105" s="611" t="s">
        <v>232</v>
      </c>
      <c r="AI105" s="612" t="str">
        <f t="shared" si="8"/>
        <v/>
      </c>
      <c r="AK105" s="165" t="str">
        <f t="shared" si="9"/>
        <v>○</v>
      </c>
      <c r="AL105" s="165" t="str">
        <f>IFERROR(IF(AND(AI105&lt;&gt;"",OR('別紙様式2-2 個表_処遇'!T105="加算Ⅳ",'別紙様式2-2 個表_処遇'!T105="加算Ⅴ",'別紙様式2-2 個表_処遇'!T105="特別加算")),"☓","○"),"")</f>
        <v>○</v>
      </c>
      <c r="AM105" s="167" t="str">
        <f t="shared" si="10"/>
        <v/>
      </c>
      <c r="AN105" s="167" t="str">
        <f t="shared" si="11"/>
        <v/>
      </c>
      <c r="AO105" s="167"/>
      <c r="AP105" s="167"/>
      <c r="AQ105" s="167"/>
      <c r="AR105" s="167"/>
      <c r="AS105" s="167"/>
      <c r="AT105" s="167"/>
      <c r="AU105" s="167"/>
      <c r="AV105" s="633"/>
    </row>
    <row r="106" spans="1:48" ht="33" customHeight="1" thickBot="1">
      <c r="A106" s="595">
        <f t="shared" si="5"/>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28" t="str">
        <f>IF(基本情報入力シート!AA127="","",基本情報入力シート!AA127)</f>
        <v/>
      </c>
      <c r="S106" s="629"/>
      <c r="T106" s="630"/>
      <c r="U106" s="631" t="str">
        <f>IFERROR(IF(S106="","",VLOOKUP(P106,【参考】数式用!$A$5:$K$39,MATCH(T106,【参考】数式用!$I$4:$K$4,0)+8,0)),"")</f>
        <v/>
      </c>
      <c r="V106" s="649" t="str">
        <f>IF(T106="特定加算Ⅰ",VLOOKUP(P106,【参考】数式用!$A$5:$L$39,12,FALSE),"-")</f>
        <v>-</v>
      </c>
      <c r="W106" s="156" t="s">
        <v>227</v>
      </c>
      <c r="X106" s="632"/>
      <c r="Y106" s="198" t="s">
        <v>228</v>
      </c>
      <c r="Z106" s="632"/>
      <c r="AA106" s="364" t="s">
        <v>229</v>
      </c>
      <c r="AB106" s="632"/>
      <c r="AC106" s="198" t="s">
        <v>228</v>
      </c>
      <c r="AD106" s="632"/>
      <c r="AE106" s="198" t="s">
        <v>230</v>
      </c>
      <c r="AF106" s="609" t="s">
        <v>231</v>
      </c>
      <c r="AG106" s="610" t="str">
        <f t="shared" si="12"/>
        <v/>
      </c>
      <c r="AH106" s="611" t="s">
        <v>232</v>
      </c>
      <c r="AI106" s="612" t="str">
        <f t="shared" si="8"/>
        <v/>
      </c>
      <c r="AK106" s="165" t="str">
        <f t="shared" si="9"/>
        <v>○</v>
      </c>
      <c r="AL106" s="165" t="str">
        <f>IFERROR(IF(AND(AI106&lt;&gt;"",OR('別紙様式2-2 個表_処遇'!T106="加算Ⅳ",'別紙様式2-2 個表_処遇'!T106="加算Ⅴ",'別紙様式2-2 個表_処遇'!T106="特別加算")),"☓","○"),"")</f>
        <v>○</v>
      </c>
      <c r="AM106" s="167" t="str">
        <f t="shared" si="10"/>
        <v/>
      </c>
      <c r="AN106" s="167" t="str">
        <f t="shared" si="11"/>
        <v/>
      </c>
      <c r="AO106" s="167"/>
      <c r="AP106" s="167"/>
      <c r="AQ106" s="167"/>
      <c r="AR106" s="167"/>
      <c r="AS106" s="167"/>
      <c r="AT106" s="167"/>
      <c r="AU106" s="167"/>
      <c r="AV106" s="633"/>
    </row>
    <row r="107" spans="1:48" ht="33" customHeight="1" thickBot="1">
      <c r="A107" s="595">
        <f t="shared" si="5"/>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28" t="str">
        <f>IF(基本情報入力シート!AA128="","",基本情報入力シート!AA128)</f>
        <v/>
      </c>
      <c r="S107" s="629"/>
      <c r="T107" s="630"/>
      <c r="U107" s="631" t="str">
        <f>IFERROR(IF(S107="","",VLOOKUP(P107,【参考】数式用!$A$5:$K$39,MATCH(T107,【参考】数式用!$I$4:$K$4,0)+8,0)),"")</f>
        <v/>
      </c>
      <c r="V107" s="649" t="str">
        <f>IF(T107="特定加算Ⅰ",VLOOKUP(P107,【参考】数式用!$A$5:$L$39,12,FALSE),"-")</f>
        <v>-</v>
      </c>
      <c r="W107" s="156" t="s">
        <v>227</v>
      </c>
      <c r="X107" s="632"/>
      <c r="Y107" s="198" t="s">
        <v>228</v>
      </c>
      <c r="Z107" s="632"/>
      <c r="AA107" s="364" t="s">
        <v>229</v>
      </c>
      <c r="AB107" s="632"/>
      <c r="AC107" s="198" t="s">
        <v>228</v>
      </c>
      <c r="AD107" s="632"/>
      <c r="AE107" s="198" t="s">
        <v>230</v>
      </c>
      <c r="AF107" s="609" t="s">
        <v>231</v>
      </c>
      <c r="AG107" s="610" t="str">
        <f t="shared" si="12"/>
        <v/>
      </c>
      <c r="AH107" s="611" t="s">
        <v>232</v>
      </c>
      <c r="AI107" s="612" t="str">
        <f t="shared" si="8"/>
        <v/>
      </c>
      <c r="AK107" s="165" t="str">
        <f t="shared" si="9"/>
        <v>○</v>
      </c>
      <c r="AL107" s="165" t="str">
        <f>IFERROR(IF(AND(AI107&lt;&gt;"",OR('別紙様式2-2 個表_処遇'!T107="加算Ⅳ",'別紙様式2-2 個表_処遇'!T107="加算Ⅴ",'別紙様式2-2 個表_処遇'!T107="特別加算")),"☓","○"),"")</f>
        <v>○</v>
      </c>
      <c r="AM107" s="167" t="str">
        <f t="shared" si="10"/>
        <v/>
      </c>
      <c r="AN107" s="167" t="str">
        <f t="shared" si="11"/>
        <v/>
      </c>
      <c r="AO107" s="167"/>
      <c r="AP107" s="167"/>
      <c r="AQ107" s="167"/>
      <c r="AR107" s="167"/>
      <c r="AS107" s="167"/>
      <c r="AT107" s="167"/>
      <c r="AU107" s="167"/>
      <c r="AV107" s="633"/>
    </row>
    <row r="108" spans="1:48" ht="33" customHeight="1" thickBot="1">
      <c r="A108" s="595">
        <f t="shared" si="5"/>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28" t="str">
        <f>IF(基本情報入力シート!AA129="","",基本情報入力シート!AA129)</f>
        <v/>
      </c>
      <c r="S108" s="629"/>
      <c r="T108" s="630"/>
      <c r="U108" s="631" t="str">
        <f>IFERROR(IF(S108="","",VLOOKUP(P108,【参考】数式用!$A$5:$K$39,MATCH(T108,【参考】数式用!$I$4:$K$4,0)+8,0)),"")</f>
        <v/>
      </c>
      <c r="V108" s="649" t="str">
        <f>IF(T108="特定加算Ⅰ",VLOOKUP(P108,【参考】数式用!$A$5:$L$39,12,FALSE),"-")</f>
        <v>-</v>
      </c>
      <c r="W108" s="156" t="s">
        <v>227</v>
      </c>
      <c r="X108" s="632"/>
      <c r="Y108" s="198" t="s">
        <v>228</v>
      </c>
      <c r="Z108" s="632"/>
      <c r="AA108" s="364" t="s">
        <v>229</v>
      </c>
      <c r="AB108" s="632"/>
      <c r="AC108" s="198" t="s">
        <v>228</v>
      </c>
      <c r="AD108" s="632"/>
      <c r="AE108" s="198" t="s">
        <v>230</v>
      </c>
      <c r="AF108" s="609" t="s">
        <v>231</v>
      </c>
      <c r="AG108" s="610" t="str">
        <f t="shared" si="12"/>
        <v/>
      </c>
      <c r="AH108" s="611" t="s">
        <v>232</v>
      </c>
      <c r="AI108" s="612" t="str">
        <f t="shared" si="8"/>
        <v/>
      </c>
      <c r="AK108" s="165" t="str">
        <f t="shared" si="9"/>
        <v>○</v>
      </c>
      <c r="AL108" s="165" t="str">
        <f>IFERROR(IF(AND(AI108&lt;&gt;"",OR('別紙様式2-2 個表_処遇'!T108="加算Ⅳ",'別紙様式2-2 個表_処遇'!T108="加算Ⅴ",'別紙様式2-2 個表_処遇'!T108="特別加算")),"☓","○"),"")</f>
        <v>○</v>
      </c>
      <c r="AM108" s="167" t="str">
        <f t="shared" si="10"/>
        <v/>
      </c>
      <c r="AN108" s="167" t="str">
        <f t="shared" si="11"/>
        <v/>
      </c>
      <c r="AO108" s="167"/>
      <c r="AP108" s="167"/>
      <c r="AQ108" s="167"/>
      <c r="AR108" s="167"/>
      <c r="AS108" s="167"/>
      <c r="AT108" s="167"/>
      <c r="AU108" s="167"/>
      <c r="AV108" s="633"/>
    </row>
    <row r="109" spans="1:48" ht="33" customHeight="1" thickBot="1">
      <c r="A109" s="595">
        <f t="shared" si="5"/>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28" t="str">
        <f>IF(基本情報入力シート!AA130="","",基本情報入力シート!AA130)</f>
        <v/>
      </c>
      <c r="S109" s="629"/>
      <c r="T109" s="630"/>
      <c r="U109" s="631" t="str">
        <f>IFERROR(IF(S109="","",VLOOKUP(P109,【参考】数式用!$A$5:$K$39,MATCH(T109,【参考】数式用!$I$4:$K$4,0)+8,0)),"")</f>
        <v/>
      </c>
      <c r="V109" s="649" t="str">
        <f>IF(T109="特定加算Ⅰ",VLOOKUP(P109,【参考】数式用!$A$5:$L$39,12,FALSE),"-")</f>
        <v>-</v>
      </c>
      <c r="W109" s="156" t="s">
        <v>227</v>
      </c>
      <c r="X109" s="632"/>
      <c r="Y109" s="198" t="s">
        <v>228</v>
      </c>
      <c r="Z109" s="632"/>
      <c r="AA109" s="364" t="s">
        <v>229</v>
      </c>
      <c r="AB109" s="632"/>
      <c r="AC109" s="198" t="s">
        <v>228</v>
      </c>
      <c r="AD109" s="632"/>
      <c r="AE109" s="198" t="s">
        <v>230</v>
      </c>
      <c r="AF109" s="609" t="s">
        <v>231</v>
      </c>
      <c r="AG109" s="610" t="str">
        <f t="shared" si="12"/>
        <v/>
      </c>
      <c r="AH109" s="611" t="s">
        <v>232</v>
      </c>
      <c r="AI109" s="612" t="str">
        <f t="shared" si="8"/>
        <v/>
      </c>
      <c r="AK109" s="165" t="str">
        <f t="shared" si="9"/>
        <v>○</v>
      </c>
      <c r="AL109" s="165" t="str">
        <f>IFERROR(IF(AND(AI109&lt;&gt;"",OR('別紙様式2-2 個表_処遇'!T109="加算Ⅳ",'別紙様式2-2 個表_処遇'!T109="加算Ⅴ",'別紙様式2-2 個表_処遇'!T109="特別加算")),"☓","○"),"")</f>
        <v>○</v>
      </c>
      <c r="AM109" s="167" t="str">
        <f t="shared" si="10"/>
        <v/>
      </c>
      <c r="AN109" s="167" t="str">
        <f t="shared" si="11"/>
        <v/>
      </c>
      <c r="AO109" s="167"/>
      <c r="AP109" s="167"/>
      <c r="AQ109" s="167"/>
      <c r="AR109" s="167"/>
      <c r="AS109" s="167"/>
      <c r="AT109" s="167"/>
      <c r="AU109" s="167"/>
      <c r="AV109" s="633"/>
    </row>
    <row r="110" spans="1:48" ht="33" customHeight="1" thickBot="1">
      <c r="A110" s="595">
        <f t="shared" si="5"/>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28" t="str">
        <f>IF(基本情報入力シート!AA131="","",基本情報入力シート!AA131)</f>
        <v/>
      </c>
      <c r="S110" s="629"/>
      <c r="T110" s="630"/>
      <c r="U110" s="631" t="str">
        <f>IFERROR(IF(S110="","",VLOOKUP(P110,【参考】数式用!$A$5:$K$39,MATCH(T110,【参考】数式用!$I$4:$K$4,0)+8,0)),"")</f>
        <v/>
      </c>
      <c r="V110" s="649" t="str">
        <f>IF(T110="特定加算Ⅰ",VLOOKUP(P110,【参考】数式用!$A$5:$L$39,12,FALSE),"-")</f>
        <v>-</v>
      </c>
      <c r="W110" s="156" t="s">
        <v>227</v>
      </c>
      <c r="X110" s="632"/>
      <c r="Y110" s="198" t="s">
        <v>228</v>
      </c>
      <c r="Z110" s="632"/>
      <c r="AA110" s="364" t="s">
        <v>229</v>
      </c>
      <c r="AB110" s="632"/>
      <c r="AC110" s="198" t="s">
        <v>228</v>
      </c>
      <c r="AD110" s="632"/>
      <c r="AE110" s="198" t="s">
        <v>230</v>
      </c>
      <c r="AF110" s="609" t="s">
        <v>231</v>
      </c>
      <c r="AG110" s="610" t="str">
        <f t="shared" si="12"/>
        <v/>
      </c>
      <c r="AH110" s="611" t="s">
        <v>232</v>
      </c>
      <c r="AI110" s="612" t="str">
        <f t="shared" si="8"/>
        <v/>
      </c>
      <c r="AK110" s="165" t="str">
        <f t="shared" si="9"/>
        <v>○</v>
      </c>
      <c r="AL110" s="165" t="str">
        <f>IFERROR(IF(AND(AI110&lt;&gt;"",OR('別紙様式2-2 個表_処遇'!T110="加算Ⅳ",'別紙様式2-2 個表_処遇'!T110="加算Ⅴ",'別紙様式2-2 個表_処遇'!T110="特別加算")),"☓","○"),"")</f>
        <v>○</v>
      </c>
      <c r="AM110" s="167" t="str">
        <f t="shared" si="10"/>
        <v/>
      </c>
      <c r="AN110" s="167" t="str">
        <f t="shared" si="11"/>
        <v/>
      </c>
      <c r="AO110" s="167"/>
      <c r="AP110" s="167"/>
      <c r="AQ110" s="167"/>
      <c r="AR110" s="167"/>
      <c r="AS110" s="167"/>
      <c r="AT110" s="167"/>
      <c r="AU110" s="167"/>
      <c r="AV110" s="633"/>
    </row>
    <row r="111" spans="1:48" ht="33" customHeight="1" thickBot="1">
      <c r="A111" s="595">
        <f t="shared" si="5"/>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28" t="str">
        <f>IF(基本情報入力シート!AA132="","",基本情報入力シート!AA132)</f>
        <v/>
      </c>
      <c r="S111" s="647"/>
      <c r="T111" s="634"/>
      <c r="U111" s="635" t="str">
        <f>IFERROR(IF(S111="","",VLOOKUP(P111,【参考】数式用!$A$5:$K$39,MATCH(T111,【参考】数式用!$I$4:$K$4,0)+8,0)),"")</f>
        <v/>
      </c>
      <c r="V111" s="650" t="str">
        <f>IF(T111="特定加算Ⅰ",VLOOKUP(P111,【参考】数式用!$A$5:$L$39,12,FALSE),"-")</f>
        <v>-</v>
      </c>
      <c r="W111" s="636" t="s">
        <v>227</v>
      </c>
      <c r="X111" s="637"/>
      <c r="Y111" s="638" t="s">
        <v>228</v>
      </c>
      <c r="Z111" s="637"/>
      <c r="AA111" s="639" t="s">
        <v>229</v>
      </c>
      <c r="AB111" s="637"/>
      <c r="AC111" s="638" t="s">
        <v>228</v>
      </c>
      <c r="AD111" s="637"/>
      <c r="AE111" s="638" t="s">
        <v>230</v>
      </c>
      <c r="AF111" s="640" t="s">
        <v>231</v>
      </c>
      <c r="AG111" s="641" t="str">
        <f t="shared" si="12"/>
        <v/>
      </c>
      <c r="AH111" s="642" t="s">
        <v>232</v>
      </c>
      <c r="AI111" s="643" t="str">
        <f t="shared" si="8"/>
        <v/>
      </c>
      <c r="AK111" s="165" t="str">
        <f t="shared" si="9"/>
        <v>○</v>
      </c>
      <c r="AL111" s="165" t="str">
        <f>IFERROR(IF(AND(AI111&lt;&gt;"",OR('別紙様式2-2 個表_処遇'!T111="加算Ⅳ",'別紙様式2-2 個表_処遇'!T111="加算Ⅴ",'別紙様式2-2 個表_処遇'!T111="特別加算")),"☓","○"),"")</f>
        <v>○</v>
      </c>
      <c r="AM111" s="167" t="str">
        <f t="shared" si="10"/>
        <v/>
      </c>
      <c r="AN111" s="167" t="str">
        <f t="shared" si="11"/>
        <v/>
      </c>
      <c r="AO111" s="167"/>
      <c r="AP111" s="167"/>
      <c r="AQ111" s="167"/>
      <c r="AR111" s="167"/>
      <c r="AS111" s="167"/>
      <c r="AT111" s="167"/>
      <c r="AU111" s="167"/>
      <c r="AV111" s="633"/>
    </row>
    <row r="112" spans="1:48" ht="10.5" customHeight="1"/>
    <row r="113" spans="35:35" ht="20.25" customHeight="1">
      <c r="AI113" s="145"/>
    </row>
    <row r="114" spans="35:35" ht="20.25" customHeight="1">
      <c r="AI114" s="644"/>
    </row>
    <row r="115" spans="35:35" ht="21" customHeight="1"/>
  </sheetData>
  <sheetProtection formatCells="0" formatColumns="0" formatRows="0" insertRows="0" deleteRows="0" autoFilter="0"/>
  <autoFilter ref="L11:AI11" xr:uid="{00000000-0009-0000-0000-000004000000}"/>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M7:N9"/>
    <mergeCell ref="T9:T10"/>
  </mergeCells>
  <phoneticPr fontId="7"/>
  <dataValidations count="3">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S12:S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【参考】数式用!$I$4:$K$4</xm:f>
          </x14:formula1>
          <xm:sqref>T12:T111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1"/>
  <sheetViews>
    <sheetView view="pageBreakPreview" topLeftCell="A16" zoomScale="85" zoomScaleNormal="85" zoomScaleSheetLayoutView="85" workbookViewId="0"/>
  </sheetViews>
  <sheetFormatPr defaultColWidth="9" defaultRowHeight="13.5"/>
  <cols>
    <col min="1" max="1" width="21.75" style="20" customWidth="1"/>
    <col min="2" max="2" width="20.375" style="20" customWidth="1"/>
    <col min="3" max="7" width="10.75" style="20" customWidth="1"/>
    <col min="8" max="11" width="10.75" style="78" customWidth="1"/>
    <col min="12" max="12" width="25.75" style="20" customWidth="1"/>
    <col min="13" max="16384" width="9" style="20"/>
  </cols>
  <sheetData>
    <row r="1" spans="1:12">
      <c r="A1" s="22" t="s">
        <v>116</v>
      </c>
      <c r="B1" s="22"/>
      <c r="C1" s="22"/>
      <c r="D1" s="22"/>
      <c r="E1" s="22"/>
      <c r="F1" s="22"/>
      <c r="G1" s="22"/>
    </row>
    <row r="2" spans="1:12" ht="27.75" customHeight="1">
      <c r="A2" s="1113" t="s">
        <v>363</v>
      </c>
      <c r="B2" s="1114"/>
      <c r="C2" s="1119" t="s">
        <v>364</v>
      </c>
      <c r="D2" s="1119"/>
      <c r="E2" s="1119"/>
      <c r="F2" s="1119"/>
      <c r="G2" s="1119"/>
      <c r="H2" s="1120" t="s">
        <v>365</v>
      </c>
      <c r="I2" s="1110" t="s">
        <v>366</v>
      </c>
      <c r="J2" s="1111"/>
      <c r="K2" s="1111"/>
      <c r="L2" s="1112"/>
    </row>
    <row r="3" spans="1:12" ht="39" customHeight="1">
      <c r="A3" s="1115"/>
      <c r="B3" s="1116"/>
      <c r="C3" s="1122" t="s">
        <v>407</v>
      </c>
      <c r="D3" s="1122"/>
      <c r="E3" s="1122"/>
      <c r="F3" s="1122"/>
      <c r="G3" s="1122"/>
      <c r="H3" s="1121"/>
      <c r="I3" s="1121" t="s">
        <v>367</v>
      </c>
      <c r="J3" s="1117"/>
      <c r="K3" s="1117"/>
      <c r="L3" s="85" t="s">
        <v>368</v>
      </c>
    </row>
    <row r="4" spans="1:12" ht="18" customHeight="1">
      <c r="A4" s="1117"/>
      <c r="B4" s="1118"/>
      <c r="C4" s="85" t="s">
        <v>107</v>
      </c>
      <c r="D4" s="85" t="s">
        <v>108</v>
      </c>
      <c r="E4" s="85" t="s">
        <v>109</v>
      </c>
      <c r="F4" s="85" t="s">
        <v>110</v>
      </c>
      <c r="G4" s="85" t="s">
        <v>111</v>
      </c>
      <c r="H4" s="84" t="s">
        <v>369</v>
      </c>
      <c r="I4" s="85" t="s">
        <v>62</v>
      </c>
      <c r="J4" s="91" t="s">
        <v>63</v>
      </c>
      <c r="K4" s="91" t="s">
        <v>487</v>
      </c>
      <c r="L4" s="85" t="s">
        <v>62</v>
      </c>
    </row>
    <row r="5" spans="1:12" ht="16.899999999999999" customHeight="1">
      <c r="A5" s="92" t="s">
        <v>370</v>
      </c>
      <c r="B5" s="93"/>
      <c r="C5" s="94">
        <v>0.30199999999999999</v>
      </c>
      <c r="D5" s="94">
        <v>0.22</v>
      </c>
      <c r="E5" s="94">
        <v>0.122</v>
      </c>
      <c r="F5" s="94">
        <f>$E5*0.9</f>
        <v>0.10979999999999999</v>
      </c>
      <c r="G5" s="94">
        <f t="shared" ref="G5:G27" si="0">$E5*0.9</f>
        <v>0.10979999999999999</v>
      </c>
      <c r="H5" s="95">
        <v>4.1000000000000002E-2</v>
      </c>
      <c r="I5" s="94">
        <v>7.3999999999999996E-2</v>
      </c>
      <c r="J5" s="94">
        <v>5.8000000000000003E-2</v>
      </c>
      <c r="K5" s="97" t="s">
        <v>488</v>
      </c>
      <c r="L5" s="96" t="s">
        <v>371</v>
      </c>
    </row>
    <row r="6" spans="1:12" ht="16.899999999999999" customHeight="1">
      <c r="A6" s="92" t="s">
        <v>372</v>
      </c>
      <c r="B6" s="93"/>
      <c r="C6" s="94">
        <v>0.191</v>
      </c>
      <c r="D6" s="94">
        <v>0.13900000000000001</v>
      </c>
      <c r="E6" s="94">
        <v>7.6999999999999999E-2</v>
      </c>
      <c r="F6" s="94">
        <f t="shared" ref="F6:F27" si="1">$E6*0.9</f>
        <v>6.93E-2</v>
      </c>
      <c r="G6" s="94">
        <f t="shared" si="0"/>
        <v>6.93E-2</v>
      </c>
      <c r="H6" s="95">
        <v>2.5999999999999999E-2</v>
      </c>
      <c r="I6" s="94">
        <v>4.4999999999999998E-2</v>
      </c>
      <c r="J6" s="94">
        <v>3.5999999999999997E-2</v>
      </c>
      <c r="K6" s="97" t="s">
        <v>488</v>
      </c>
      <c r="L6" s="96" t="s">
        <v>371</v>
      </c>
    </row>
    <row r="7" spans="1:12" ht="16.899999999999999" customHeight="1">
      <c r="A7" s="92" t="s">
        <v>373</v>
      </c>
      <c r="B7" s="93"/>
      <c r="C7" s="94">
        <v>0.30199999999999999</v>
      </c>
      <c r="D7" s="94">
        <v>0.22</v>
      </c>
      <c r="E7" s="94">
        <v>0.122</v>
      </c>
      <c r="F7" s="94">
        <f t="shared" si="1"/>
        <v>0.10979999999999999</v>
      </c>
      <c r="G7" s="94">
        <f t="shared" si="0"/>
        <v>0.10979999999999999</v>
      </c>
      <c r="H7" s="95">
        <v>4.1000000000000002E-2</v>
      </c>
      <c r="I7" s="94">
        <v>0.14799999999999999</v>
      </c>
      <c r="J7" s="94">
        <v>0.115</v>
      </c>
      <c r="K7" s="97" t="s">
        <v>488</v>
      </c>
      <c r="L7" s="96" t="s">
        <v>371</v>
      </c>
    </row>
    <row r="8" spans="1:12" ht="16.899999999999999" customHeight="1">
      <c r="A8" s="92" t="s">
        <v>374</v>
      </c>
      <c r="B8" s="93"/>
      <c r="C8" s="94">
        <v>0.25</v>
      </c>
      <c r="D8" s="94">
        <v>0.182</v>
      </c>
      <c r="E8" s="94">
        <v>0.10100000000000001</v>
      </c>
      <c r="F8" s="94">
        <f t="shared" si="1"/>
        <v>9.0900000000000009E-2</v>
      </c>
      <c r="G8" s="94">
        <f t="shared" si="0"/>
        <v>9.0900000000000009E-2</v>
      </c>
      <c r="H8" s="95">
        <v>3.4000000000000002E-2</v>
      </c>
      <c r="I8" s="94">
        <v>6.9000000000000006E-2</v>
      </c>
      <c r="J8" s="94">
        <v>5.7000000000000002E-2</v>
      </c>
      <c r="K8" s="97" t="s">
        <v>488</v>
      </c>
      <c r="L8" s="96" t="s">
        <v>371</v>
      </c>
    </row>
    <row r="9" spans="1:12" ht="16.899999999999999" customHeight="1">
      <c r="A9" s="92" t="s">
        <v>375</v>
      </c>
      <c r="B9" s="93"/>
      <c r="C9" s="94">
        <v>3.5000000000000003E-2</v>
      </c>
      <c r="D9" s="94">
        <v>2.5000000000000001E-2</v>
      </c>
      <c r="E9" s="94">
        <v>1.4E-2</v>
      </c>
      <c r="F9" s="94">
        <f t="shared" si="1"/>
        <v>1.26E-2</v>
      </c>
      <c r="G9" s="94">
        <f t="shared" si="0"/>
        <v>1.26E-2</v>
      </c>
      <c r="H9" s="95">
        <v>5.0000000000000001E-3</v>
      </c>
      <c r="I9" s="94">
        <v>2.5000000000000001E-2</v>
      </c>
      <c r="J9" s="94">
        <v>2.3E-2</v>
      </c>
      <c r="K9" s="97" t="s">
        <v>488</v>
      </c>
      <c r="L9" s="96" t="s">
        <v>376</v>
      </c>
    </row>
    <row r="10" spans="1:12" ht="16.899999999999999" customHeight="1">
      <c r="A10" s="92" t="s">
        <v>377</v>
      </c>
      <c r="B10" s="93"/>
      <c r="C10" s="94">
        <v>4.2000000000000003E-2</v>
      </c>
      <c r="D10" s="94">
        <v>3.1E-2</v>
      </c>
      <c r="E10" s="94">
        <v>1.7000000000000001E-2</v>
      </c>
      <c r="F10" s="94">
        <f t="shared" si="1"/>
        <v>1.5300000000000001E-2</v>
      </c>
      <c r="G10" s="94">
        <f t="shared" si="0"/>
        <v>1.5300000000000001E-2</v>
      </c>
      <c r="H10" s="95">
        <v>6.0000000000000001E-3</v>
      </c>
      <c r="I10" s="94">
        <v>1.4E-2</v>
      </c>
      <c r="J10" s="94">
        <v>1.2999999999999999E-2</v>
      </c>
      <c r="K10" s="97" t="s">
        <v>488</v>
      </c>
      <c r="L10" s="96" t="s">
        <v>376</v>
      </c>
    </row>
    <row r="11" spans="1:12" ht="16.899999999999999" customHeight="1">
      <c r="A11" s="92" t="s">
        <v>378</v>
      </c>
      <c r="B11" s="93"/>
      <c r="C11" s="94">
        <v>2.5000000000000001E-2</v>
      </c>
      <c r="D11" s="94">
        <v>1.7999999999999999E-2</v>
      </c>
      <c r="E11" s="94">
        <v>0.01</v>
      </c>
      <c r="F11" s="94">
        <f t="shared" si="1"/>
        <v>9.0000000000000011E-3</v>
      </c>
      <c r="G11" s="94">
        <f t="shared" si="0"/>
        <v>9.0000000000000011E-3</v>
      </c>
      <c r="H11" s="95">
        <v>3.0000000000000001E-3</v>
      </c>
      <c r="I11" s="97" t="s">
        <v>488</v>
      </c>
      <c r="J11" s="97" t="s">
        <v>488</v>
      </c>
      <c r="K11" s="95">
        <v>1.4999999999999999E-2</v>
      </c>
      <c r="L11" s="96" t="s">
        <v>497</v>
      </c>
    </row>
    <row r="12" spans="1:12" ht="16.899999999999999" customHeight="1">
      <c r="A12" s="92" t="s">
        <v>379</v>
      </c>
      <c r="B12" s="93"/>
      <c r="C12" s="94">
        <v>6.9000000000000006E-2</v>
      </c>
      <c r="D12" s="94">
        <v>0.05</v>
      </c>
      <c r="E12" s="94">
        <v>2.8000000000000001E-2</v>
      </c>
      <c r="F12" s="94">
        <f t="shared" si="1"/>
        <v>2.52E-2</v>
      </c>
      <c r="G12" s="94">
        <f t="shared" si="0"/>
        <v>2.52E-2</v>
      </c>
      <c r="H12" s="95">
        <v>8.9999999999999993E-3</v>
      </c>
      <c r="I12" s="97" t="s">
        <v>488</v>
      </c>
      <c r="J12" s="97" t="s">
        <v>488</v>
      </c>
      <c r="K12" s="95">
        <v>1.9E-2</v>
      </c>
      <c r="L12" s="96" t="s">
        <v>498</v>
      </c>
    </row>
    <row r="13" spans="1:12" ht="16.899999999999999" customHeight="1">
      <c r="A13" s="92" t="s">
        <v>380</v>
      </c>
      <c r="B13" s="93"/>
      <c r="C13" s="94">
        <v>5.7000000000000002E-2</v>
      </c>
      <c r="D13" s="94">
        <v>4.1000000000000002E-2</v>
      </c>
      <c r="E13" s="94">
        <v>2.3E-2</v>
      </c>
      <c r="F13" s="94">
        <f t="shared" si="1"/>
        <v>2.07E-2</v>
      </c>
      <c r="G13" s="94">
        <f t="shared" si="0"/>
        <v>2.07E-2</v>
      </c>
      <c r="H13" s="95">
        <v>8.0000000000000002E-3</v>
      </c>
      <c r="I13" s="94">
        <v>0.05</v>
      </c>
      <c r="J13" s="94">
        <v>4.4999999999999998E-2</v>
      </c>
      <c r="K13" s="97" t="s">
        <v>488</v>
      </c>
      <c r="L13" s="96" t="s">
        <v>376</v>
      </c>
    </row>
    <row r="14" spans="1:12" ht="16.899999999999999" customHeight="1">
      <c r="A14" s="92" t="s">
        <v>381</v>
      </c>
      <c r="B14" s="93"/>
      <c r="C14" s="94">
        <v>5.7000000000000002E-2</v>
      </c>
      <c r="D14" s="94">
        <v>4.1000000000000002E-2</v>
      </c>
      <c r="E14" s="94">
        <v>2.3E-2</v>
      </c>
      <c r="F14" s="94">
        <f t="shared" si="1"/>
        <v>2.07E-2</v>
      </c>
      <c r="G14" s="94">
        <f t="shared" si="0"/>
        <v>2.07E-2</v>
      </c>
      <c r="H14" s="95">
        <v>8.0000000000000002E-3</v>
      </c>
      <c r="I14" s="94">
        <v>3.9E-2</v>
      </c>
      <c r="J14" s="94">
        <v>3.4000000000000002E-2</v>
      </c>
      <c r="K14" s="97" t="s">
        <v>488</v>
      </c>
      <c r="L14" s="96" t="s">
        <v>376</v>
      </c>
    </row>
    <row r="15" spans="1:12" ht="16.899999999999999" customHeight="1">
      <c r="A15" s="92" t="s">
        <v>382</v>
      </c>
      <c r="B15" s="93"/>
      <c r="C15" s="94">
        <v>6.7000000000000004E-2</v>
      </c>
      <c r="D15" s="94">
        <v>4.9000000000000002E-2</v>
      </c>
      <c r="E15" s="94">
        <v>2.7E-2</v>
      </c>
      <c r="F15" s="94">
        <f t="shared" si="1"/>
        <v>2.4299999999999999E-2</v>
      </c>
      <c r="G15" s="94">
        <f t="shared" si="0"/>
        <v>2.4299999999999999E-2</v>
      </c>
      <c r="H15" s="95">
        <v>8.9999999999999993E-3</v>
      </c>
      <c r="I15" s="94">
        <v>0.02</v>
      </c>
      <c r="J15" s="94">
        <v>1.7000000000000001E-2</v>
      </c>
      <c r="K15" s="97" t="s">
        <v>488</v>
      </c>
      <c r="L15" s="96" t="s">
        <v>376</v>
      </c>
    </row>
    <row r="16" spans="1:12" ht="16.899999999999999" customHeight="1">
      <c r="A16" s="92" t="s">
        <v>383</v>
      </c>
      <c r="B16" s="93"/>
      <c r="C16" s="94">
        <v>5.3999999999999999E-2</v>
      </c>
      <c r="D16" s="94">
        <v>0.04</v>
      </c>
      <c r="E16" s="94">
        <v>2.1999999999999999E-2</v>
      </c>
      <c r="F16" s="94">
        <f t="shared" si="1"/>
        <v>1.9799999999999998E-2</v>
      </c>
      <c r="G16" s="94">
        <f t="shared" si="0"/>
        <v>1.9799999999999998E-2</v>
      </c>
      <c r="H16" s="95">
        <v>7.0000000000000001E-3</v>
      </c>
      <c r="I16" s="94">
        <v>4.0000000000000001E-3</v>
      </c>
      <c r="J16" s="94">
        <v>4.0000000000000001E-3</v>
      </c>
      <c r="K16" s="97" t="s">
        <v>488</v>
      </c>
      <c r="L16" s="96" t="s">
        <v>376</v>
      </c>
    </row>
    <row r="17" spans="1:12" ht="16.899999999999999" customHeight="1">
      <c r="A17" s="92" t="s">
        <v>384</v>
      </c>
      <c r="B17" s="93"/>
      <c r="C17" s="94">
        <v>5.1999999999999998E-2</v>
      </c>
      <c r="D17" s="94">
        <v>3.7999999999999999E-2</v>
      </c>
      <c r="E17" s="94">
        <v>2.1000000000000001E-2</v>
      </c>
      <c r="F17" s="94">
        <f t="shared" si="1"/>
        <v>1.89E-2</v>
      </c>
      <c r="G17" s="94">
        <f t="shared" si="0"/>
        <v>1.89E-2</v>
      </c>
      <c r="H17" s="95">
        <v>7.0000000000000001E-3</v>
      </c>
      <c r="I17" s="94">
        <v>0.02</v>
      </c>
      <c r="J17" s="94">
        <v>1.7000000000000001E-2</v>
      </c>
      <c r="K17" s="97" t="s">
        <v>488</v>
      </c>
      <c r="L17" s="96" t="s">
        <v>376</v>
      </c>
    </row>
    <row r="18" spans="1:12" ht="16.899999999999999" customHeight="1">
      <c r="A18" s="92" t="s">
        <v>385</v>
      </c>
      <c r="B18" s="93"/>
      <c r="C18" s="94">
        <v>7.3999999999999996E-2</v>
      </c>
      <c r="D18" s="94">
        <v>5.3999999999999999E-2</v>
      </c>
      <c r="E18" s="94">
        <v>0.03</v>
      </c>
      <c r="F18" s="94">
        <f t="shared" si="1"/>
        <v>2.7E-2</v>
      </c>
      <c r="G18" s="94">
        <f t="shared" si="0"/>
        <v>2.7E-2</v>
      </c>
      <c r="H18" s="95">
        <v>0.01</v>
      </c>
      <c r="I18" s="94">
        <v>1.7999999999999999E-2</v>
      </c>
      <c r="J18" s="94">
        <v>1.4999999999999999E-2</v>
      </c>
      <c r="K18" s="97" t="s">
        <v>488</v>
      </c>
      <c r="L18" s="96" t="s">
        <v>376</v>
      </c>
    </row>
    <row r="19" spans="1:12" ht="16.899999999999999" customHeight="1">
      <c r="A19" s="92" t="s">
        <v>386</v>
      </c>
      <c r="B19" s="93"/>
      <c r="C19" s="94">
        <v>7.3999999999999996E-2</v>
      </c>
      <c r="D19" s="94">
        <v>5.3999999999999999E-2</v>
      </c>
      <c r="E19" s="94">
        <v>0.03</v>
      </c>
      <c r="F19" s="94">
        <f t="shared" si="1"/>
        <v>2.7E-2</v>
      </c>
      <c r="G19" s="94">
        <f t="shared" si="0"/>
        <v>2.7E-2</v>
      </c>
      <c r="H19" s="95">
        <v>0.01</v>
      </c>
      <c r="I19" s="94">
        <v>1.7999999999999999E-2</v>
      </c>
      <c r="J19" s="94">
        <v>1.4999999999999999E-2</v>
      </c>
      <c r="K19" s="97" t="s">
        <v>488</v>
      </c>
      <c r="L19" s="96" t="s">
        <v>376</v>
      </c>
    </row>
    <row r="20" spans="1:12" ht="16.899999999999999" customHeight="1">
      <c r="A20" s="92" t="s">
        <v>387</v>
      </c>
      <c r="B20" s="93"/>
      <c r="C20" s="94">
        <v>0.17</v>
      </c>
      <c r="D20" s="94">
        <v>0.124</v>
      </c>
      <c r="E20" s="94">
        <v>6.9000000000000006E-2</v>
      </c>
      <c r="F20" s="94">
        <f t="shared" si="1"/>
        <v>6.2100000000000009E-2</v>
      </c>
      <c r="G20" s="94">
        <f t="shared" si="0"/>
        <v>6.2100000000000009E-2</v>
      </c>
      <c r="H20" s="95">
        <v>2.3E-2</v>
      </c>
      <c r="I20" s="94">
        <v>0.02</v>
      </c>
      <c r="J20" s="94">
        <v>1.6E-2</v>
      </c>
      <c r="K20" s="97" t="s">
        <v>488</v>
      </c>
      <c r="L20" s="96" t="s">
        <v>376</v>
      </c>
    </row>
    <row r="21" spans="1:12" ht="16.899999999999999" customHeight="1">
      <c r="A21" s="92" t="s">
        <v>388</v>
      </c>
      <c r="B21" s="93"/>
      <c r="C21" s="94">
        <v>7.5999999999999998E-2</v>
      </c>
      <c r="D21" s="94">
        <v>5.6000000000000001E-2</v>
      </c>
      <c r="E21" s="94">
        <v>3.1E-2</v>
      </c>
      <c r="F21" s="94">
        <f t="shared" si="1"/>
        <v>2.7900000000000001E-2</v>
      </c>
      <c r="G21" s="94">
        <f t="shared" si="0"/>
        <v>2.7900000000000001E-2</v>
      </c>
      <c r="H21" s="95">
        <v>0.01</v>
      </c>
      <c r="I21" s="94">
        <v>2.5000000000000001E-2</v>
      </c>
      <c r="J21" s="94">
        <v>2.1999999999999999E-2</v>
      </c>
      <c r="K21" s="97" t="s">
        <v>488</v>
      </c>
      <c r="L21" s="96" t="s">
        <v>376</v>
      </c>
    </row>
    <row r="22" spans="1:12" ht="16.899999999999999" customHeight="1">
      <c r="A22" s="92" t="s">
        <v>389</v>
      </c>
      <c r="B22" s="93"/>
      <c r="C22" s="94">
        <v>0.14599999999999999</v>
      </c>
      <c r="D22" s="94">
        <v>0.106</v>
      </c>
      <c r="E22" s="94">
        <v>5.8999999999999997E-2</v>
      </c>
      <c r="F22" s="94">
        <f t="shared" si="1"/>
        <v>5.3100000000000001E-2</v>
      </c>
      <c r="G22" s="94">
        <f t="shared" si="0"/>
        <v>5.3100000000000001E-2</v>
      </c>
      <c r="H22" s="95">
        <v>0.02</v>
      </c>
      <c r="I22" s="94">
        <v>9.1999999999999998E-2</v>
      </c>
      <c r="J22" s="94">
        <v>8.2000000000000003E-2</v>
      </c>
      <c r="K22" s="97" t="s">
        <v>488</v>
      </c>
      <c r="L22" s="96" t="s">
        <v>376</v>
      </c>
    </row>
    <row r="23" spans="1:12" ht="16.899999999999999" customHeight="1">
      <c r="A23" s="92" t="s">
        <v>390</v>
      </c>
      <c r="B23" s="93"/>
      <c r="C23" s="94">
        <v>8.1000000000000003E-2</v>
      </c>
      <c r="D23" s="94">
        <v>5.8999999999999997E-2</v>
      </c>
      <c r="E23" s="94">
        <v>3.3000000000000002E-2</v>
      </c>
      <c r="F23" s="94">
        <f t="shared" si="1"/>
        <v>2.9700000000000001E-2</v>
      </c>
      <c r="G23" s="94">
        <f t="shared" si="0"/>
        <v>2.9700000000000001E-2</v>
      </c>
      <c r="H23" s="95">
        <v>1.0999999999999999E-2</v>
      </c>
      <c r="I23" s="94">
        <v>7.0000000000000001E-3</v>
      </c>
      <c r="J23" s="94">
        <v>5.0000000000000001E-3</v>
      </c>
      <c r="K23" s="97" t="s">
        <v>488</v>
      </c>
      <c r="L23" s="96" t="s">
        <v>376</v>
      </c>
    </row>
    <row r="24" spans="1:12" ht="16.899999999999999" customHeight="1">
      <c r="A24" s="92" t="s">
        <v>391</v>
      </c>
      <c r="B24" s="93"/>
      <c r="C24" s="94">
        <v>7.9000000000000001E-2</v>
      </c>
      <c r="D24" s="94">
        <v>5.8000000000000003E-2</v>
      </c>
      <c r="E24" s="94">
        <v>3.2000000000000001E-2</v>
      </c>
      <c r="F24" s="94">
        <f t="shared" si="1"/>
        <v>2.8800000000000003E-2</v>
      </c>
      <c r="G24" s="94">
        <f t="shared" si="0"/>
        <v>2.8800000000000003E-2</v>
      </c>
      <c r="H24" s="95">
        <v>1.0999999999999999E-2</v>
      </c>
      <c r="I24" s="97" t="s">
        <v>488</v>
      </c>
      <c r="J24" s="97" t="s">
        <v>488</v>
      </c>
      <c r="K24" s="95">
        <v>5.0999999999999997E-2</v>
      </c>
      <c r="L24" s="96" t="s">
        <v>269</v>
      </c>
    </row>
    <row r="25" spans="1:12" ht="16.899999999999999" customHeight="1">
      <c r="A25" s="92" t="s">
        <v>392</v>
      </c>
      <c r="B25" s="93"/>
      <c r="C25" s="94">
        <v>7.9000000000000001E-2</v>
      </c>
      <c r="D25" s="94">
        <v>5.8000000000000003E-2</v>
      </c>
      <c r="E25" s="94">
        <v>3.2000000000000001E-2</v>
      </c>
      <c r="F25" s="94">
        <f t="shared" si="1"/>
        <v>2.8800000000000003E-2</v>
      </c>
      <c r="G25" s="94">
        <f t="shared" si="0"/>
        <v>2.8800000000000003E-2</v>
      </c>
      <c r="H25" s="95">
        <v>1.0999999999999999E-2</v>
      </c>
      <c r="I25" s="97" t="s">
        <v>488</v>
      </c>
      <c r="J25" s="97" t="s">
        <v>488</v>
      </c>
      <c r="K25" s="95">
        <v>5.0999999999999997E-2</v>
      </c>
      <c r="L25" s="96" t="s">
        <v>497</v>
      </c>
    </row>
    <row r="26" spans="1:12" ht="16.899999999999999" customHeight="1">
      <c r="A26" s="92" t="s">
        <v>393</v>
      </c>
      <c r="B26" s="93"/>
      <c r="C26" s="94">
        <v>6.2E-2</v>
      </c>
      <c r="D26" s="94">
        <v>4.4999999999999998E-2</v>
      </c>
      <c r="E26" s="94">
        <v>2.5000000000000001E-2</v>
      </c>
      <c r="F26" s="94">
        <f t="shared" si="1"/>
        <v>2.2500000000000003E-2</v>
      </c>
      <c r="G26" s="94">
        <f t="shared" si="0"/>
        <v>2.2500000000000003E-2</v>
      </c>
      <c r="H26" s="95">
        <v>8.0000000000000002E-3</v>
      </c>
      <c r="I26" s="94">
        <v>5.5E-2</v>
      </c>
      <c r="J26" s="94">
        <v>0.05</v>
      </c>
      <c r="K26" s="97"/>
      <c r="L26" s="96" t="s">
        <v>376</v>
      </c>
    </row>
    <row r="27" spans="1:12" ht="16.899999999999999" customHeight="1" thickBot="1">
      <c r="A27" s="98" t="s">
        <v>394</v>
      </c>
      <c r="B27" s="99"/>
      <c r="C27" s="100">
        <v>3.5000000000000003E-2</v>
      </c>
      <c r="D27" s="100">
        <v>2.5000000000000001E-2</v>
      </c>
      <c r="E27" s="100">
        <v>1.4E-2</v>
      </c>
      <c r="F27" s="100">
        <f t="shared" si="1"/>
        <v>1.26E-2</v>
      </c>
      <c r="G27" s="100">
        <f t="shared" si="0"/>
        <v>1.26E-2</v>
      </c>
      <c r="H27" s="101">
        <v>5.0000000000000001E-3</v>
      </c>
      <c r="I27" s="100">
        <v>0.03</v>
      </c>
      <c r="J27" s="100">
        <v>2.7E-2</v>
      </c>
      <c r="K27" s="651"/>
      <c r="L27" s="652" t="s">
        <v>376</v>
      </c>
    </row>
    <row r="28" spans="1:12" ht="16.899999999999999" customHeight="1" thickTop="1">
      <c r="A28" s="102" t="s">
        <v>395</v>
      </c>
      <c r="B28" s="103"/>
      <c r="C28" s="104">
        <v>6.9000000000000006E-2</v>
      </c>
      <c r="D28" s="104">
        <v>0.05</v>
      </c>
      <c r="E28" s="104">
        <v>2.8000000000000001E-2</v>
      </c>
      <c r="F28" s="104">
        <v>2.52E-2</v>
      </c>
      <c r="G28" s="104">
        <v>2.52E-2</v>
      </c>
      <c r="H28" s="105">
        <v>8.9999999999999993E-3</v>
      </c>
      <c r="I28" s="653" t="s">
        <v>488</v>
      </c>
      <c r="J28" s="653" t="s">
        <v>488</v>
      </c>
      <c r="K28" s="105">
        <v>1.9E-2</v>
      </c>
      <c r="L28" s="646" t="s">
        <v>269</v>
      </c>
    </row>
    <row r="29" spans="1:12" ht="16.899999999999999" customHeight="1">
      <c r="A29" s="92" t="s">
        <v>396</v>
      </c>
      <c r="B29" s="93"/>
      <c r="C29" s="94">
        <v>0.17</v>
      </c>
      <c r="D29" s="94">
        <v>0.124</v>
      </c>
      <c r="E29" s="94">
        <v>6.9000000000000006E-2</v>
      </c>
      <c r="F29" s="94">
        <v>6.2100000000000009E-2</v>
      </c>
      <c r="G29" s="94">
        <v>6.2100000000000009E-2</v>
      </c>
      <c r="H29" s="95">
        <v>2.3E-2</v>
      </c>
      <c r="I29" s="94">
        <v>0.02</v>
      </c>
      <c r="J29" s="94">
        <v>1.6E-2</v>
      </c>
      <c r="K29" s="97" t="s">
        <v>488</v>
      </c>
      <c r="L29" s="96" t="s">
        <v>376</v>
      </c>
    </row>
    <row r="30" spans="1:12" ht="16.899999999999999" customHeight="1">
      <c r="A30" s="92" t="s">
        <v>397</v>
      </c>
      <c r="B30" s="93"/>
      <c r="C30" s="94">
        <v>5.7000000000000002E-2</v>
      </c>
      <c r="D30" s="94">
        <v>4.1000000000000002E-2</v>
      </c>
      <c r="E30" s="94">
        <v>2.3E-2</v>
      </c>
      <c r="F30" s="94">
        <v>2.07E-2</v>
      </c>
      <c r="G30" s="94">
        <v>2.07E-2</v>
      </c>
      <c r="H30" s="95">
        <v>8.0000000000000002E-3</v>
      </c>
      <c r="I30" s="94">
        <v>3.9E-2</v>
      </c>
      <c r="J30" s="94">
        <v>3.4000000000000002E-2</v>
      </c>
      <c r="K30" s="97" t="s">
        <v>488</v>
      </c>
      <c r="L30" s="96" t="s">
        <v>376</v>
      </c>
    </row>
    <row r="31" spans="1:12" ht="16.899999999999999" customHeight="1">
      <c r="A31" s="92" t="s">
        <v>398</v>
      </c>
      <c r="B31" s="93"/>
      <c r="C31" s="94">
        <v>7.3999999999999996E-2</v>
      </c>
      <c r="D31" s="94">
        <v>5.3999999999999999E-2</v>
      </c>
      <c r="E31" s="94">
        <v>0.03</v>
      </c>
      <c r="F31" s="94">
        <v>2.7E-2</v>
      </c>
      <c r="G31" s="94">
        <v>2.7E-2</v>
      </c>
      <c r="H31" s="95">
        <v>0.01</v>
      </c>
      <c r="I31" s="94">
        <v>1.7999999999999999E-2</v>
      </c>
      <c r="J31" s="94">
        <v>1.4999999999999999E-2</v>
      </c>
      <c r="K31" s="97" t="s">
        <v>488</v>
      </c>
      <c r="L31" s="96" t="s">
        <v>376</v>
      </c>
    </row>
    <row r="32" spans="1:12" ht="16.899999999999999" customHeight="1">
      <c r="A32" s="92" t="s">
        <v>399</v>
      </c>
      <c r="B32" s="93"/>
      <c r="C32" s="94">
        <v>7.3999999999999996E-2</v>
      </c>
      <c r="D32" s="94">
        <v>5.3999999999999999E-2</v>
      </c>
      <c r="E32" s="94">
        <v>0.03</v>
      </c>
      <c r="F32" s="94">
        <v>2.7E-2</v>
      </c>
      <c r="G32" s="94">
        <v>2.7E-2</v>
      </c>
      <c r="H32" s="95">
        <v>0.01</v>
      </c>
      <c r="I32" s="94">
        <v>1.7999999999999999E-2</v>
      </c>
      <c r="J32" s="94">
        <v>1.4999999999999999E-2</v>
      </c>
      <c r="K32" s="97" t="s">
        <v>488</v>
      </c>
      <c r="L32" s="96" t="s">
        <v>376</v>
      </c>
    </row>
    <row r="33" spans="1:12" ht="16.899999999999999" customHeight="1">
      <c r="A33" s="92" t="s">
        <v>400</v>
      </c>
      <c r="B33" s="93"/>
      <c r="C33" s="94">
        <v>4.2000000000000003E-2</v>
      </c>
      <c r="D33" s="94">
        <v>3.1E-2</v>
      </c>
      <c r="E33" s="94">
        <v>1.7000000000000001E-2</v>
      </c>
      <c r="F33" s="94">
        <v>1.5300000000000001E-2</v>
      </c>
      <c r="G33" s="94">
        <v>1.5300000000000001E-2</v>
      </c>
      <c r="H33" s="95">
        <v>6.0000000000000001E-3</v>
      </c>
      <c r="I33" s="97" t="s">
        <v>488</v>
      </c>
      <c r="J33" s="97" t="s">
        <v>488</v>
      </c>
      <c r="K33" s="95">
        <v>1.4E-2</v>
      </c>
      <c r="L33" s="96" t="s">
        <v>498</v>
      </c>
    </row>
    <row r="34" spans="1:12" ht="16.899999999999999" customHeight="1">
      <c r="A34" s="92" t="s">
        <v>401</v>
      </c>
      <c r="B34" s="93"/>
      <c r="C34" s="94">
        <v>6.9000000000000006E-2</v>
      </c>
      <c r="D34" s="94">
        <v>0.05</v>
      </c>
      <c r="E34" s="94">
        <v>2.8000000000000001E-2</v>
      </c>
      <c r="F34" s="94">
        <v>2.52E-2</v>
      </c>
      <c r="G34" s="94">
        <v>2.52E-2</v>
      </c>
      <c r="H34" s="95">
        <v>8.9999999999999993E-3</v>
      </c>
      <c r="I34" s="97" t="s">
        <v>488</v>
      </c>
      <c r="J34" s="97" t="s">
        <v>488</v>
      </c>
      <c r="K34" s="95">
        <v>1.9E-2</v>
      </c>
      <c r="L34" s="96" t="s">
        <v>269</v>
      </c>
    </row>
    <row r="35" spans="1:12" ht="16.899999999999999" customHeight="1">
      <c r="A35" s="92" t="s">
        <v>402</v>
      </c>
      <c r="B35" s="93"/>
      <c r="C35" s="94">
        <v>6.9000000000000006E-2</v>
      </c>
      <c r="D35" s="94">
        <v>0.05</v>
      </c>
      <c r="E35" s="94">
        <v>2.8000000000000001E-2</v>
      </c>
      <c r="F35" s="94">
        <v>2.52E-2</v>
      </c>
      <c r="G35" s="94">
        <v>2.52E-2</v>
      </c>
      <c r="H35" s="95">
        <v>8.9999999999999993E-3</v>
      </c>
      <c r="I35" s="97" t="s">
        <v>488</v>
      </c>
      <c r="J35" s="97" t="s">
        <v>488</v>
      </c>
      <c r="K35" s="95">
        <v>1.9E-2</v>
      </c>
      <c r="L35" s="96" t="s">
        <v>269</v>
      </c>
    </row>
    <row r="36" spans="1:12" ht="16.899999999999999" customHeight="1">
      <c r="A36" s="92" t="s">
        <v>403</v>
      </c>
      <c r="B36" s="93"/>
      <c r="C36" s="94">
        <v>6.9000000000000006E-2</v>
      </c>
      <c r="D36" s="94">
        <v>0.05</v>
      </c>
      <c r="E36" s="94">
        <v>2.8000000000000001E-2</v>
      </c>
      <c r="F36" s="94">
        <v>2.52E-2</v>
      </c>
      <c r="G36" s="94">
        <v>2.52E-2</v>
      </c>
      <c r="H36" s="95">
        <v>8.9999999999999993E-3</v>
      </c>
      <c r="I36" s="97" t="s">
        <v>488</v>
      </c>
      <c r="J36" s="97" t="s">
        <v>488</v>
      </c>
      <c r="K36" s="95">
        <v>1.9E-2</v>
      </c>
      <c r="L36" s="96" t="s">
        <v>497</v>
      </c>
    </row>
    <row r="37" spans="1:12" ht="16.899999999999999" customHeight="1">
      <c r="A37" s="92" t="s">
        <v>404</v>
      </c>
      <c r="B37" s="93"/>
      <c r="C37" s="94">
        <v>6.9000000000000006E-2</v>
      </c>
      <c r="D37" s="94">
        <v>0.05</v>
      </c>
      <c r="E37" s="94">
        <v>2.8000000000000001E-2</v>
      </c>
      <c r="F37" s="94">
        <v>2.52E-2</v>
      </c>
      <c r="G37" s="94">
        <v>2.52E-2</v>
      </c>
      <c r="H37" s="95">
        <v>8.9999999999999993E-3</v>
      </c>
      <c r="I37" s="97" t="s">
        <v>488</v>
      </c>
      <c r="J37" s="97" t="s">
        <v>488</v>
      </c>
      <c r="K37" s="95">
        <v>1.9E-2</v>
      </c>
      <c r="L37" s="96" t="s">
        <v>497</v>
      </c>
    </row>
    <row r="38" spans="1:12" ht="16.899999999999999" customHeight="1">
      <c r="A38" s="92" t="s">
        <v>405</v>
      </c>
      <c r="B38" s="93"/>
      <c r="C38" s="94">
        <v>6.9000000000000006E-2</v>
      </c>
      <c r="D38" s="94">
        <v>0.05</v>
      </c>
      <c r="E38" s="94">
        <v>2.8000000000000001E-2</v>
      </c>
      <c r="F38" s="94">
        <v>2.52E-2</v>
      </c>
      <c r="G38" s="94">
        <v>2.52E-2</v>
      </c>
      <c r="H38" s="95">
        <v>8.9999999999999993E-3</v>
      </c>
      <c r="I38" s="97" t="s">
        <v>488</v>
      </c>
      <c r="J38" s="97" t="s">
        <v>488</v>
      </c>
      <c r="K38" s="95">
        <v>1.9E-2</v>
      </c>
      <c r="L38" s="96" t="s">
        <v>269</v>
      </c>
    </row>
    <row r="39" spans="1:12" ht="16.899999999999999" customHeight="1">
      <c r="A39" s="92" t="s">
        <v>406</v>
      </c>
      <c r="B39" s="93"/>
      <c r="C39" s="94">
        <v>6.9000000000000006E-2</v>
      </c>
      <c r="D39" s="94">
        <v>0.05</v>
      </c>
      <c r="E39" s="94">
        <v>2.8000000000000001E-2</v>
      </c>
      <c r="F39" s="94">
        <v>2.52E-2</v>
      </c>
      <c r="G39" s="94">
        <v>2.52E-2</v>
      </c>
      <c r="H39" s="95">
        <v>8.9999999999999993E-3</v>
      </c>
      <c r="I39" s="97" t="s">
        <v>488</v>
      </c>
      <c r="J39" s="97" t="s">
        <v>488</v>
      </c>
      <c r="K39" s="95">
        <v>1.9E-2</v>
      </c>
      <c r="L39" s="96" t="s">
        <v>269</v>
      </c>
    </row>
    <row r="40" spans="1:12" ht="12" customHeight="1">
      <c r="A40" s="21" t="s">
        <v>499</v>
      </c>
      <c r="B40" s="21"/>
      <c r="C40" s="21"/>
      <c r="D40" s="21"/>
      <c r="E40" s="21"/>
      <c r="F40" s="21"/>
      <c r="G40" s="21"/>
    </row>
    <row r="41" spans="1:12">
      <c r="A41" s="21" t="s">
        <v>500</v>
      </c>
      <c r="B41" s="21"/>
      <c r="C41" s="21"/>
      <c r="D41" s="21"/>
      <c r="E41" s="21"/>
      <c r="F41" s="21"/>
      <c r="G41" s="21"/>
    </row>
  </sheetData>
  <mergeCells count="6">
    <mergeCell ref="I2:L2"/>
    <mergeCell ref="A2:B4"/>
    <mergeCell ref="C2:G2"/>
    <mergeCell ref="H2:H3"/>
    <mergeCell ref="C3:G3"/>
    <mergeCell ref="I3:K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21</v>
      </c>
    </row>
    <row r="2" spans="1:16">
      <c r="A2" t="s">
        <v>22</v>
      </c>
      <c r="D2" t="s">
        <v>23</v>
      </c>
    </row>
    <row r="3" spans="1:16">
      <c r="E3" t="s">
        <v>24</v>
      </c>
    </row>
    <row r="6" spans="1:16">
      <c r="A6" s="1129" t="s">
        <v>25</v>
      </c>
      <c r="B6" s="1130"/>
      <c r="C6" s="1131"/>
      <c r="D6" s="1129" t="s">
        <v>26</v>
      </c>
      <c r="E6" s="1130"/>
      <c r="F6" s="1130"/>
      <c r="G6" s="1130"/>
      <c r="H6" s="1130"/>
      <c r="I6" s="1131"/>
    </row>
    <row r="7" spans="1:16">
      <c r="A7" s="1132"/>
      <c r="B7" s="1133"/>
      <c r="C7" s="1134"/>
      <c r="D7" s="1132"/>
      <c r="E7" s="1133"/>
      <c r="F7" s="1133"/>
      <c r="G7" s="1133"/>
      <c r="H7" s="1133"/>
      <c r="I7" s="1134"/>
    </row>
    <row r="8" spans="1:16">
      <c r="A8" s="1132"/>
      <c r="B8" s="1133"/>
      <c r="C8" s="1134"/>
      <c r="D8" s="1132"/>
      <c r="E8" s="1133"/>
      <c r="F8" s="1133"/>
      <c r="G8" s="1133"/>
      <c r="H8" s="1133"/>
      <c r="I8" s="1134"/>
    </row>
    <row r="9" spans="1:16">
      <c r="A9" s="1135"/>
      <c r="B9" s="1136"/>
      <c r="C9" s="1137"/>
      <c r="D9" s="1135"/>
      <c r="E9" s="1136"/>
      <c r="F9" s="1136"/>
      <c r="G9" s="1136"/>
      <c r="H9" s="1136"/>
      <c r="I9" s="1137"/>
    </row>
    <row r="10" spans="1:16">
      <c r="A10" s="7"/>
      <c r="B10" s="8"/>
      <c r="C10" s="9"/>
      <c r="D10" s="10"/>
      <c r="E10" s="11"/>
      <c r="F10" s="11"/>
      <c r="G10" s="11"/>
      <c r="H10" s="11"/>
      <c r="I10" s="12"/>
    </row>
    <row r="11" spans="1:16">
      <c r="A11" s="13"/>
      <c r="B11" s="14"/>
      <c r="C11" s="15"/>
      <c r="D11" s="1132" t="s">
        <v>27</v>
      </c>
      <c r="E11" s="1133"/>
      <c r="F11" s="1133"/>
      <c r="G11" s="1133"/>
      <c r="H11" s="1133"/>
      <c r="I11" s="1134"/>
    </row>
    <row r="12" spans="1:16">
      <c r="A12" s="13"/>
      <c r="B12" s="1138" t="s">
        <v>28</v>
      </c>
      <c r="C12" s="1139"/>
      <c r="D12" s="1132"/>
      <c r="E12" s="1133"/>
      <c r="F12" s="1133"/>
      <c r="G12" s="1133"/>
      <c r="H12" s="1133"/>
      <c r="I12" s="1134"/>
    </row>
    <row r="13" spans="1:16">
      <c r="A13" s="13"/>
      <c r="B13" s="14"/>
      <c r="C13" s="15"/>
      <c r="D13" s="1132"/>
      <c r="E13" s="1133"/>
      <c r="F13" s="1133"/>
      <c r="G13" s="1133"/>
      <c r="H13" s="1133"/>
      <c r="I13" s="1134"/>
    </row>
    <row r="14" spans="1:16">
      <c r="A14" s="16"/>
      <c r="B14" s="17"/>
      <c r="C14" s="18"/>
      <c r="D14" s="1135"/>
      <c r="E14" s="1136"/>
      <c r="F14" s="1136"/>
      <c r="G14" s="1136"/>
      <c r="H14" s="1136"/>
      <c r="I14" s="1137"/>
    </row>
    <row r="15" spans="1:16">
      <c r="A15" s="4" t="s">
        <v>29</v>
      </c>
      <c r="B15" s="4"/>
      <c r="C15" s="4"/>
      <c r="D15" s="4"/>
      <c r="E15" s="4"/>
      <c r="F15" s="4"/>
      <c r="G15" s="4"/>
      <c r="H15" s="4"/>
      <c r="I15" s="4"/>
      <c r="J15" s="4"/>
      <c r="K15" s="5"/>
      <c r="L15" s="5"/>
      <c r="M15" s="5"/>
      <c r="N15" s="5"/>
      <c r="O15" s="5"/>
      <c r="P15" s="5"/>
    </row>
    <row r="16" spans="1:16">
      <c r="A16" s="4" t="s">
        <v>30</v>
      </c>
      <c r="B16" s="4"/>
      <c r="C16" s="4"/>
      <c r="D16" s="4"/>
      <c r="E16" s="4"/>
      <c r="F16" s="4"/>
      <c r="G16" s="4"/>
      <c r="H16" s="4"/>
      <c r="I16" s="4"/>
      <c r="J16" s="4"/>
      <c r="K16" s="5"/>
      <c r="L16" s="5"/>
      <c r="M16" s="5"/>
      <c r="N16" s="5"/>
      <c r="O16" s="5"/>
      <c r="P16" s="5"/>
    </row>
    <row r="17" spans="1:10">
      <c r="A17" s="2" t="s">
        <v>31</v>
      </c>
      <c r="B17" s="4"/>
      <c r="C17" s="4"/>
      <c r="D17" s="4"/>
      <c r="E17" s="4"/>
      <c r="F17" s="4"/>
      <c r="G17" s="4"/>
      <c r="H17" s="4"/>
      <c r="I17" s="4"/>
      <c r="J17" s="4"/>
    </row>
    <row r="18" spans="1:10">
      <c r="B18" s="3" t="s">
        <v>32</v>
      </c>
      <c r="C18" s="19"/>
      <c r="D18" s="19"/>
      <c r="E18" s="19"/>
      <c r="F18" s="19"/>
      <c r="G18" s="19"/>
      <c r="H18" s="6"/>
    </row>
    <row r="19" spans="1:10">
      <c r="B19" s="1129" t="s">
        <v>33</v>
      </c>
      <c r="C19" s="1130"/>
      <c r="D19" s="1130"/>
      <c r="E19" s="1130"/>
      <c r="F19" s="1130"/>
      <c r="G19" s="1130"/>
      <c r="H19" s="1130"/>
      <c r="I19" s="1131"/>
    </row>
    <row r="20" spans="1:10">
      <c r="B20" s="1132"/>
      <c r="C20" s="1140"/>
      <c r="D20" s="1140"/>
      <c r="E20" s="1140"/>
      <c r="F20" s="1140"/>
      <c r="G20" s="1140"/>
      <c r="H20" s="1140"/>
      <c r="I20" s="1134"/>
    </row>
    <row r="21" spans="1:10">
      <c r="B21" s="1132"/>
      <c r="C21" s="1140"/>
      <c r="D21" s="1140"/>
      <c r="E21" s="1140"/>
      <c r="F21" s="1140"/>
      <c r="G21" s="1140"/>
      <c r="H21" s="1140"/>
      <c r="I21" s="1134"/>
    </row>
    <row r="22" spans="1:10">
      <c r="B22" s="1132"/>
      <c r="C22" s="1140"/>
      <c r="D22" s="1140"/>
      <c r="E22" s="1140"/>
      <c r="F22" s="1140"/>
      <c r="G22" s="1140"/>
      <c r="H22" s="1140"/>
      <c r="I22" s="1134"/>
    </row>
    <row r="23" spans="1:10">
      <c r="B23" s="1135"/>
      <c r="C23" s="1136"/>
      <c r="D23" s="1136"/>
      <c r="E23" s="1136"/>
      <c r="F23" s="1136"/>
      <c r="G23" s="1136"/>
      <c r="H23" s="1136"/>
      <c r="I23" s="1137"/>
    </row>
    <row r="24" spans="1:10" ht="13.5" customHeight="1">
      <c r="B24" s="1123" t="s">
        <v>34</v>
      </c>
      <c r="C24" s="1124"/>
      <c r="D24" s="1124"/>
      <c r="E24" s="1124"/>
      <c r="F24" s="1124"/>
      <c r="G24" s="1124"/>
      <c r="H24" s="1124"/>
      <c r="I24" s="1125"/>
    </row>
    <row r="25" spans="1:10">
      <c r="B25" s="1126"/>
      <c r="C25" s="1127"/>
      <c r="D25" s="1127"/>
      <c r="E25" s="1127"/>
      <c r="F25" s="1127"/>
      <c r="G25" s="1127"/>
      <c r="H25" s="1127"/>
      <c r="I25" s="1128"/>
    </row>
    <row r="26" spans="1:10">
      <c r="B26" s="1126"/>
      <c r="C26" s="1127"/>
      <c r="D26" s="1127"/>
      <c r="E26" s="1127"/>
      <c r="F26" s="1127"/>
      <c r="G26" s="1127"/>
      <c r="H26" s="1127"/>
      <c r="I26" s="1128"/>
    </row>
    <row r="27" spans="1:10">
      <c r="B27" s="1126"/>
      <c r="C27" s="1127"/>
      <c r="D27" s="1127"/>
      <c r="E27" s="1127"/>
      <c r="F27" s="1127"/>
      <c r="G27" s="1127"/>
      <c r="H27" s="1127"/>
      <c r="I27" s="1128"/>
    </row>
    <row r="28" spans="1:10">
      <c r="B28" s="1129" t="s">
        <v>35</v>
      </c>
      <c r="C28" s="1130"/>
      <c r="D28" s="1130"/>
      <c r="E28" s="1130"/>
      <c r="F28" s="1130"/>
      <c r="G28" s="1130"/>
      <c r="H28" s="1130"/>
      <c r="I28" s="1131"/>
    </row>
    <row r="29" spans="1:10">
      <c r="B29" s="1132"/>
      <c r="C29" s="1133"/>
      <c r="D29" s="1133"/>
      <c r="E29" s="1133"/>
      <c r="F29" s="1133"/>
      <c r="G29" s="1133"/>
      <c r="H29" s="1133"/>
      <c r="I29" s="1134"/>
    </row>
    <row r="30" spans="1:10">
      <c r="B30" s="1132"/>
      <c r="C30" s="1133"/>
      <c r="D30" s="1133"/>
      <c r="E30" s="1133"/>
      <c r="F30" s="1133"/>
      <c r="G30" s="1133"/>
      <c r="H30" s="1133"/>
      <c r="I30" s="1134"/>
    </row>
    <row r="31" spans="1:10">
      <c r="B31" s="1129" t="s">
        <v>36</v>
      </c>
      <c r="C31" s="1130"/>
      <c r="D31" s="1130"/>
      <c r="E31" s="1130"/>
      <c r="F31" s="1130"/>
      <c r="G31" s="1130"/>
      <c r="H31" s="1130"/>
      <c r="I31" s="1131"/>
    </row>
    <row r="32" spans="1:10">
      <c r="B32" s="1132"/>
      <c r="C32" s="1140"/>
      <c r="D32" s="1140"/>
      <c r="E32" s="1140"/>
      <c r="F32" s="1140"/>
      <c r="G32" s="1140"/>
      <c r="H32" s="1140"/>
      <c r="I32" s="1134"/>
    </row>
    <row r="33" spans="1:9">
      <c r="B33" s="1132"/>
      <c r="C33" s="1140"/>
      <c r="D33" s="1140"/>
      <c r="E33" s="1140"/>
      <c r="F33" s="1140"/>
      <c r="G33" s="1140"/>
      <c r="H33" s="1140"/>
      <c r="I33" s="1134"/>
    </row>
    <row r="34" spans="1:9">
      <c r="B34" s="1132"/>
      <c r="C34" s="1140"/>
      <c r="D34" s="1140"/>
      <c r="E34" s="1140"/>
      <c r="F34" s="1140"/>
      <c r="G34" s="1140"/>
      <c r="H34" s="1140"/>
      <c r="I34" s="1134"/>
    </row>
    <row r="35" spans="1:9">
      <c r="B35" s="1135"/>
      <c r="C35" s="1136"/>
      <c r="D35" s="1136"/>
      <c r="E35" s="1136"/>
      <c r="F35" s="1136"/>
      <c r="G35" s="1136"/>
      <c r="H35" s="1136"/>
      <c r="I35" s="1137"/>
    </row>
    <row r="36" spans="1:9">
      <c r="B36" s="8"/>
      <c r="C36" s="8"/>
      <c r="D36" s="8"/>
      <c r="E36" s="8"/>
      <c r="F36" s="8"/>
      <c r="G36" s="8"/>
      <c r="H36" s="8"/>
      <c r="I36" s="8"/>
    </row>
    <row r="37" spans="1:9" ht="13.5" customHeight="1">
      <c r="A37" s="1129" t="s">
        <v>37</v>
      </c>
      <c r="B37" s="1130"/>
      <c r="C37" s="1131"/>
      <c r="D37" s="1129" t="s">
        <v>38</v>
      </c>
      <c r="E37" s="1130"/>
      <c r="F37" s="1130"/>
      <c r="G37" s="1130"/>
      <c r="H37" s="1130"/>
      <c r="I37" s="1131"/>
    </row>
    <row r="38" spans="1:9">
      <c r="A38" s="1132"/>
      <c r="B38" s="1133"/>
      <c r="C38" s="1134"/>
      <c r="D38" s="1132"/>
      <c r="E38" s="1133"/>
      <c r="F38" s="1133"/>
      <c r="G38" s="1133"/>
      <c r="H38" s="1133"/>
      <c r="I38" s="1134"/>
    </row>
    <row r="39" spans="1:9">
      <c r="A39" s="1132"/>
      <c r="B39" s="1133"/>
      <c r="C39" s="1134"/>
      <c r="D39" s="1132"/>
      <c r="E39" s="1133"/>
      <c r="F39" s="1133"/>
      <c r="G39" s="1133"/>
      <c r="H39" s="1133"/>
      <c r="I39" s="1134"/>
    </row>
    <row r="40" spans="1:9">
      <c r="A40" s="1135"/>
      <c r="B40" s="1136"/>
      <c r="C40" s="1137"/>
      <c r="D40" s="1135"/>
      <c r="E40" s="1136"/>
      <c r="F40" s="1136"/>
      <c r="G40" s="1136"/>
      <c r="H40" s="1136"/>
      <c r="I40" s="1137"/>
    </row>
    <row r="41" spans="1:9">
      <c r="A41" s="8"/>
      <c r="B41" s="1141" t="s">
        <v>39</v>
      </c>
      <c r="C41" s="1142"/>
      <c r="D41" s="1142"/>
      <c r="E41" s="1142"/>
      <c r="F41" s="1142"/>
      <c r="G41" s="1142"/>
      <c r="H41" s="1142"/>
      <c r="I41" s="1142"/>
    </row>
    <row r="42" spans="1:9">
      <c r="A42" s="4" t="s">
        <v>40</v>
      </c>
      <c r="B42" s="4"/>
      <c r="C42" s="4"/>
      <c r="D42" s="4"/>
      <c r="E42" s="4"/>
      <c r="F42" s="4"/>
      <c r="G42" s="4"/>
      <c r="H42" s="4"/>
      <c r="I42" s="4"/>
    </row>
    <row r="43" spans="1:9">
      <c r="A43" s="4" t="s">
        <v>41</v>
      </c>
      <c r="B43" s="4"/>
      <c r="C43" s="4"/>
      <c r="D43" s="4"/>
      <c r="E43" s="4"/>
      <c r="F43" s="4"/>
      <c r="G43" s="4"/>
      <c r="H43" s="4"/>
      <c r="I43" s="4"/>
    </row>
    <row r="44" spans="1:9">
      <c r="A44" s="2" t="s">
        <v>42</v>
      </c>
      <c r="B44" s="4"/>
      <c r="C44" s="4"/>
      <c r="D44" s="4"/>
      <c r="E44" s="4"/>
      <c r="F44" s="4"/>
      <c r="G44" s="4"/>
      <c r="H44" s="4"/>
      <c r="I44" s="4"/>
    </row>
    <row r="45" spans="1:9">
      <c r="B45" s="1129" t="s">
        <v>43</v>
      </c>
      <c r="C45" s="1130"/>
      <c r="D45" s="1130"/>
      <c r="E45" s="1130"/>
      <c r="F45" s="1130"/>
      <c r="G45" s="1130"/>
      <c r="H45" s="1130"/>
      <c r="I45" s="1131"/>
    </row>
    <row r="46" spans="1:9">
      <c r="B46" s="1132"/>
      <c r="C46" s="1133"/>
      <c r="D46" s="1133"/>
      <c r="E46" s="1133"/>
      <c r="F46" s="1133"/>
      <c r="G46" s="1133"/>
      <c r="H46" s="1133"/>
      <c r="I46" s="1134"/>
    </row>
    <row r="47" spans="1:9">
      <c r="B47" s="1132"/>
      <c r="C47" s="1133"/>
      <c r="D47" s="1133"/>
      <c r="E47" s="1133"/>
      <c r="F47" s="1133"/>
      <c r="G47" s="1133"/>
      <c r="H47" s="1133"/>
      <c r="I47" s="1134"/>
    </row>
    <row r="48" spans="1:9">
      <c r="B48" s="1135"/>
      <c r="C48" s="1136"/>
      <c r="D48" s="1136"/>
      <c r="E48" s="1136"/>
      <c r="F48" s="1136"/>
      <c r="G48" s="1136"/>
      <c r="H48" s="1136"/>
      <c r="I48" s="1137"/>
    </row>
    <row r="49" spans="1:9">
      <c r="A49" s="4" t="s">
        <v>44</v>
      </c>
      <c r="B49" s="4"/>
      <c r="C49" s="4"/>
      <c r="D49" s="4"/>
      <c r="E49" s="4"/>
      <c r="F49" s="4"/>
      <c r="G49" s="4"/>
      <c r="H49" s="4"/>
      <c r="I49" s="4"/>
    </row>
    <row r="50" spans="1:9">
      <c r="A50" s="4" t="s">
        <v>45</v>
      </c>
      <c r="B50" s="4"/>
      <c r="C50" s="4"/>
      <c r="D50" s="4"/>
      <c r="E50" s="4"/>
      <c r="F50" s="4"/>
      <c r="G50" s="4"/>
      <c r="H50" s="4"/>
      <c r="I50" s="4"/>
    </row>
    <row r="51" spans="1:9">
      <c r="A51" s="2" t="s">
        <v>46</v>
      </c>
      <c r="B51" s="4"/>
      <c r="C51" s="4"/>
      <c r="D51" s="4"/>
      <c r="E51" s="4"/>
      <c r="F51" s="4"/>
      <c r="G51" s="4"/>
      <c r="H51" s="4"/>
      <c r="I51" s="4"/>
    </row>
    <row r="52" spans="1:9">
      <c r="A52" s="2"/>
      <c r="B52" s="4"/>
      <c r="C52" s="4"/>
      <c r="D52" s="4"/>
      <c r="E52" s="4"/>
      <c r="F52" s="4"/>
      <c r="G52" s="4"/>
      <c r="H52" s="4"/>
      <c r="I52" s="4"/>
    </row>
    <row r="53" spans="1:9">
      <c r="A53" s="1129" t="s">
        <v>47</v>
      </c>
      <c r="B53" s="1130"/>
      <c r="C53" s="1131"/>
      <c r="D53" s="1129" t="s">
        <v>48</v>
      </c>
      <c r="E53" s="1130"/>
      <c r="F53" s="1130"/>
      <c r="G53" s="1130"/>
      <c r="H53" s="1130"/>
      <c r="I53" s="1131"/>
    </row>
    <row r="54" spans="1:9">
      <c r="A54" s="1132"/>
      <c r="B54" s="1133"/>
      <c r="C54" s="1134"/>
      <c r="D54" s="1132"/>
      <c r="E54" s="1133"/>
      <c r="F54" s="1133"/>
      <c r="G54" s="1133"/>
      <c r="H54" s="1133"/>
      <c r="I54" s="1134"/>
    </row>
    <row r="55" spans="1:9">
      <c r="A55" s="1132"/>
      <c r="B55" s="1133"/>
      <c r="C55" s="1134"/>
      <c r="D55" s="1132"/>
      <c r="E55" s="1133"/>
      <c r="F55" s="1133"/>
      <c r="G55" s="1133"/>
      <c r="H55" s="1133"/>
      <c r="I55" s="1134"/>
    </row>
    <row r="56" spans="1:9">
      <c r="A56" s="1135"/>
      <c r="B56" s="1136"/>
      <c r="C56" s="1137"/>
      <c r="D56" s="1135"/>
      <c r="E56" s="1136"/>
      <c r="F56" s="1136"/>
      <c r="G56" s="1136"/>
      <c r="H56" s="1136"/>
      <c r="I56" s="1137"/>
    </row>
    <row r="57" spans="1:9">
      <c r="A57" s="4" t="s">
        <v>49</v>
      </c>
      <c r="B57" s="4"/>
      <c r="C57" s="4"/>
      <c r="D57" s="4"/>
      <c r="E57" s="4"/>
      <c r="F57" s="4"/>
      <c r="G57" s="4"/>
      <c r="H57" s="4"/>
      <c r="I57" s="4"/>
    </row>
    <row r="58" spans="1:9">
      <c r="A58" s="4" t="s">
        <v>50</v>
      </c>
      <c r="B58" s="4"/>
      <c r="C58" s="4"/>
      <c r="D58" s="4"/>
      <c r="E58" s="4"/>
      <c r="F58" s="4"/>
      <c r="G58" s="4"/>
      <c r="H58" s="4"/>
      <c r="I58" s="4"/>
    </row>
    <row r="59" spans="1:9">
      <c r="A59" s="2" t="s">
        <v>51</v>
      </c>
      <c r="B59" s="4"/>
      <c r="C59" s="4"/>
      <c r="D59" s="4"/>
      <c r="E59" s="4"/>
      <c r="F59" s="4"/>
      <c r="G59" s="4"/>
      <c r="H59" s="4"/>
      <c r="I59" s="4"/>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「手当」の考え方</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中島 勝也</cp:lastModifiedBy>
  <cp:lastPrinted>2020-03-06T08:43:37Z</cp:lastPrinted>
  <dcterms:created xsi:type="dcterms:W3CDTF">2020-02-21T08:37:11Z</dcterms:created>
  <dcterms:modified xsi:type="dcterms:W3CDTF">2020-03-14T01:53:19Z</dcterms:modified>
</cp:coreProperties>
</file>