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divfs\所属用ファイルサーバ\01020\【機密データ専用】保存フォルダ\給与班\■非常勤職員一般化\H31\給料（報酬）額算出表\"/>
    </mc:Choice>
  </mc:AlternateContent>
  <xr:revisionPtr revIDLastSave="0" documentId="13_ncr:1_{29196D39-DB5B-414B-B287-3022BD4DB932}" xr6:coauthVersionLast="36" xr6:coauthVersionMax="36" xr10:uidLastSave="{00000000-0000-0000-0000-000000000000}"/>
  <workbookProtection workbookPassword="8BB1" lockStructure="1"/>
  <bookViews>
    <workbookView xWindow="32760" yWindow="32760" windowWidth="9660" windowHeight="4860" firstSheet="1" activeTab="1" xr2:uid="{00000000-000D-0000-FFFF-FFFF00000000}"/>
  </bookViews>
  <sheets>
    <sheet name="算出表" sheetId="20" state="hidden" r:id="rId1"/>
    <sheet name="履歴書様式" sheetId="4" r:id="rId2"/>
    <sheet name="履歴書記載例" sheetId="10" r:id="rId3"/>
    <sheet name="計算用シート" sheetId="23" state="hidden" r:id="rId4"/>
    <sheet name="給料表（H31.4）" sheetId="8" state="hidden" r:id="rId5"/>
    <sheet name="昇格時対応表" sheetId="21" state="hidden" r:id="rId6"/>
  </sheets>
  <definedNames>
    <definedName name="PCヘルプデスク">計算用シート!$BA$12</definedName>
    <definedName name="_xlnm.Print_Area" localSheetId="0">算出表!$A$1:$AL$62</definedName>
    <definedName name="_xlnm.Print_Area" localSheetId="1">履歴書様式!$A$1:$AI$98</definedName>
    <definedName name="あん摩マッサージ指圧師">計算用シート!$BA$65:$BA$67</definedName>
    <definedName name="カラーガード">計算用シート!$BA$31</definedName>
    <definedName name="キーパンチャー">計算用シート!$BA$86</definedName>
    <definedName name="キャリアコーディネーター">計算用シート!$BA$20</definedName>
    <definedName name="その他">計算用シート!$BR$13:$BR$17</definedName>
    <definedName name="その他の医療技術補助員">計算用シート!$BA$68</definedName>
    <definedName name="運転士">計算用シート!$BA$77</definedName>
    <definedName name="営繕技術員">計算用シート!$BA$83</definedName>
    <definedName name="栄養士">計算用シート!$BA$46:$BA$47</definedName>
    <definedName name="衛生検査技師">計算用シート!$BA$48:$BA$49</definedName>
    <definedName name="介助員">計算用シート!$BA$92</definedName>
    <definedName name="学校">計算用シート!$BR$10:$BR$12</definedName>
    <definedName name="監視員">計算用シート!$BA$82</definedName>
    <definedName name="看護師">計算用シート!$BA$72:$BA$73</definedName>
    <definedName name="看護師_業務補助">計算用シート!$BA$74:$BA$75</definedName>
    <definedName name="機械操作技術員">計算用シート!$BA$85</definedName>
    <definedName name="汽かん士">計算用シート!$BA$76</definedName>
    <definedName name="業務員">計算用シート!$BA$91</definedName>
    <definedName name="警察特別事務員">計算用シート!$BA$30</definedName>
    <definedName name="県営住宅家賃徴収及び住宅管理事務嘱託員">計算用シート!$BA$26</definedName>
    <definedName name="県営住宅家賃徴収事務嘱託員">計算用シート!$BA$25</definedName>
    <definedName name="県営林登記事務等嘱託員">計算用シート!$BA$24</definedName>
    <definedName name="県立学校業務補助職員">計算用シート!$BA$93</definedName>
    <definedName name="言語聴覚士">計算用シート!$BA$58:$BA$59</definedName>
    <definedName name="交換技術員">計算用シート!$BA$80</definedName>
    <definedName name="交番相談員">計算用シート!$BA$32</definedName>
    <definedName name="公務員">計算用シート!$BR$6:$BR$7</definedName>
    <definedName name="高等技術専門校講師">計算用シート!$BA$22</definedName>
    <definedName name="国民健康保険医療給付専門指導員">計算用シート!$BA$15</definedName>
    <definedName name="作業療法士">計算用シート!$BA$56:$BA$57</definedName>
    <definedName name="歯科衛生士">計算用シート!$BA$61:$BA$62</definedName>
    <definedName name="歯科技工士">計算用シート!$BA$63:$BA$64</definedName>
    <definedName name="事務補助等">計算用シート!$BA$6</definedName>
    <definedName name="自動車整備士">計算用シート!$BA$78</definedName>
    <definedName name="守衛">計算用シート!$BA$81</definedName>
    <definedName name="住宅支援員">計算用シート!$BA$13</definedName>
    <definedName name="獣医師_と畜検査">計算用シート!$BA$37:$BA$38</definedName>
    <definedName name="獣医師_家畜防疫・衛生指導嘱託員">計算用シート!$BA$41:$BA$42</definedName>
    <definedName name="獣医師_狂犬病予防員">計算用シート!$BA$39:$BA$40</definedName>
    <definedName name="獣医師_業務補助">計算用シート!$BA$43</definedName>
    <definedName name="獣医師_上記以外の職">計算用シート!$BA$44:$BA$45</definedName>
    <definedName name="消費生活相談員">計算用シート!$BA$14</definedName>
    <definedName name="消防学校教官補佐">計算用シート!$BA$7</definedName>
    <definedName name="上記以外の職">計算用シート!$BA$33</definedName>
    <definedName name="情報基盤専門員">計算用シート!$BA$10</definedName>
    <definedName name="診療エックス線技師">計算用シート!$BA$60</definedName>
    <definedName name="診療放射線技師">計算用シート!$BA$50:$BA$51</definedName>
    <definedName name="畜産技術員">計算用シート!$BA$89</definedName>
    <definedName name="庁舎営繕員">計算用シート!$BA$8</definedName>
    <definedName name="庁務員">計算用シート!$BA$87</definedName>
    <definedName name="調理員">計算用シート!$BA$90</definedName>
    <definedName name="電気士">計算用シート!$BA$79</definedName>
    <definedName name="電子県庁専門員">計算用シート!$BA$11</definedName>
    <definedName name="電話設備保守管理員">計算用シート!$BA$9</definedName>
    <definedName name="登記事務嘱託員">計算用シート!$BA$23</definedName>
    <definedName name="統括キャリアコーディネーター">計算用シート!$BA$19</definedName>
    <definedName name="農事員">計算用シート!$BA$88</definedName>
    <definedName name="発達障害児支援体制整備研修講師">計算用シート!$BA$18</definedName>
    <definedName name="保健師">計算用シート!$BA$69:$BA$70</definedName>
    <definedName name="保健師_業務補助">計算用シート!$BA$71</definedName>
    <definedName name="母子自立支援員_社会福祉主事任用資格あり">計算用シート!$BA$16</definedName>
    <definedName name="母子自立支援員_社会福祉主事任用資格なし">計算用シート!$BA$17</definedName>
    <definedName name="民間">計算用シート!$BR$8:$BR$9</definedName>
    <definedName name="薬剤師">計算用シート!$BA$34:$BA$35</definedName>
    <definedName name="薬剤師_業務補助">計算用シート!$BA$36</definedName>
    <definedName name="用地嘱託員">計算用シート!$BA$27</definedName>
    <definedName name="窯業技術員">計算用シート!$BA$84</definedName>
    <definedName name="理学療法士">計算用シート!$BA$54:$BA$55</definedName>
    <definedName name="離職者訓練推進員">計算用シート!$BA$21</definedName>
    <definedName name="離島交流アドバイザー">計算用シート!$BA$29</definedName>
    <definedName name="臨床検査技師">計算用シート!$BA$52:$BA$53</definedName>
    <definedName name="歴史民族資料館学芸員">計算用シート!$BA$28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S51" i="23" l="1"/>
  <c r="BS39" i="23"/>
  <c r="BS27" i="23"/>
  <c r="BS15" i="23"/>
  <c r="BS53" i="23"/>
  <c r="BS52" i="23"/>
  <c r="BS50" i="23"/>
  <c r="BS49" i="23"/>
  <c r="BS48" i="23"/>
  <c r="BS47" i="23"/>
  <c r="BS46" i="23"/>
  <c r="BS45" i="23"/>
  <c r="BS44" i="23"/>
  <c r="BS43" i="23"/>
  <c r="BS42" i="23"/>
  <c r="BS41" i="23"/>
  <c r="BS40" i="23"/>
  <c r="BS38" i="23"/>
  <c r="BS37" i="23"/>
  <c r="BS36" i="23"/>
  <c r="BS35" i="23"/>
  <c r="BS34" i="23"/>
  <c r="BS33" i="23"/>
  <c r="BS32" i="23"/>
  <c r="BS31" i="23"/>
  <c r="BS30" i="23"/>
  <c r="BS29" i="23"/>
  <c r="BS28" i="23"/>
  <c r="BS26" i="23"/>
  <c r="BS25" i="23"/>
  <c r="BS24" i="23"/>
  <c r="BS23" i="23"/>
  <c r="BS22" i="23"/>
  <c r="BS21" i="23"/>
  <c r="BS20" i="23"/>
  <c r="BS19" i="23"/>
  <c r="BS18" i="23"/>
  <c r="BS17" i="23"/>
  <c r="BS16" i="23"/>
  <c r="BS14" i="23"/>
  <c r="BS13" i="23"/>
  <c r="BS12" i="23"/>
  <c r="BS11" i="23"/>
  <c r="BS10" i="23"/>
  <c r="BS9" i="23"/>
  <c r="BS8" i="23"/>
  <c r="BS7" i="23"/>
  <c r="BS6" i="23"/>
  <c r="BD8" i="23" l="1"/>
  <c r="F49" i="20" l="1"/>
  <c r="H49" i="20"/>
  <c r="AF7" i="20"/>
  <c r="Y12" i="20"/>
  <c r="V12" i="20"/>
  <c r="I12" i="20"/>
  <c r="F12" i="20"/>
  <c r="Y11" i="20"/>
  <c r="V11" i="20"/>
  <c r="Y10" i="20"/>
  <c r="I10" i="20"/>
  <c r="Y9" i="20"/>
  <c r="I9" i="20"/>
  <c r="Y8" i="20"/>
  <c r="I8" i="20"/>
  <c r="BD6" i="23" l="1"/>
  <c r="BM41" i="23"/>
  <c r="BM37" i="23"/>
  <c r="BM31" i="23"/>
  <c r="BM27" i="23"/>
  <c r="BM23" i="23"/>
  <c r="BM19" i="23"/>
  <c r="BM15" i="23"/>
  <c r="BM11" i="23"/>
  <c r="BM7" i="23"/>
  <c r="BM40" i="23"/>
  <c r="BM34" i="23"/>
  <c r="BM30" i="23"/>
  <c r="BM26" i="23"/>
  <c r="BM22" i="23"/>
  <c r="BM18" i="23"/>
  <c r="BM14" i="23"/>
  <c r="BM10" i="23"/>
  <c r="BM6" i="23"/>
  <c r="BM39" i="23"/>
  <c r="BM33" i="23"/>
  <c r="BM29" i="23"/>
  <c r="BM25" i="23"/>
  <c r="BM21" i="23"/>
  <c r="BM17" i="23"/>
  <c r="BM13" i="23"/>
  <c r="BM9" i="23"/>
  <c r="BM5" i="23"/>
  <c r="BM38" i="23"/>
  <c r="BM32" i="23"/>
  <c r="BM28" i="23"/>
  <c r="BM24" i="23"/>
  <c r="BM20" i="23"/>
  <c r="BM16" i="23"/>
  <c r="BM12" i="23"/>
  <c r="BM8" i="23"/>
  <c r="BC6" i="23"/>
  <c r="U50" i="23" l="1"/>
  <c r="U49" i="23"/>
  <c r="U48" i="23"/>
  <c r="U47" i="23"/>
  <c r="U46" i="23"/>
  <c r="U45" i="23"/>
  <c r="U44" i="23"/>
  <c r="U43" i="23"/>
  <c r="U42" i="23"/>
  <c r="U41" i="23"/>
  <c r="U40" i="23"/>
  <c r="U39" i="23"/>
  <c r="U38" i="23"/>
  <c r="U37" i="23"/>
  <c r="U36" i="23"/>
  <c r="U35" i="23"/>
  <c r="U34" i="23"/>
  <c r="U33" i="23"/>
  <c r="U32" i="23"/>
  <c r="U31" i="23"/>
  <c r="U30" i="23"/>
  <c r="U29" i="23"/>
  <c r="U28" i="23"/>
  <c r="U27" i="23"/>
  <c r="U26" i="23"/>
  <c r="U25" i="23"/>
  <c r="U24" i="23"/>
  <c r="U23" i="23"/>
  <c r="U22" i="23"/>
  <c r="U21" i="23"/>
  <c r="AM7" i="23" l="1"/>
  <c r="AM6" i="23"/>
  <c r="AL72" i="23"/>
  <c r="AM72" i="23"/>
  <c r="AL73" i="23"/>
  <c r="AM73" i="23"/>
  <c r="AL74" i="23" l="1"/>
  <c r="AL75" i="23" s="1"/>
  <c r="AM74" i="23"/>
  <c r="AM75" i="23" s="1"/>
  <c r="I57" i="23"/>
  <c r="I56" i="23"/>
  <c r="I55" i="23"/>
  <c r="I51" i="20"/>
  <c r="I50" i="20"/>
  <c r="H52" i="20"/>
  <c r="H51" i="20"/>
  <c r="H50" i="20"/>
  <c r="F52" i="20"/>
  <c r="F51" i="20"/>
  <c r="E52" i="20"/>
  <c r="E51" i="20"/>
  <c r="F50" i="20"/>
  <c r="E50" i="20"/>
  <c r="D52" i="20"/>
  <c r="D51" i="20"/>
  <c r="D50" i="20"/>
  <c r="B52" i="20"/>
  <c r="B51" i="20"/>
  <c r="B50" i="20"/>
  <c r="A52" i="20"/>
  <c r="A51" i="20"/>
  <c r="A50" i="20"/>
  <c r="A49" i="20"/>
  <c r="B49" i="20"/>
  <c r="D49" i="20"/>
  <c r="E49" i="20"/>
  <c r="I49" i="20"/>
  <c r="I52" i="20"/>
  <c r="I22" i="20"/>
  <c r="I44" i="20"/>
  <c r="H44" i="20"/>
  <c r="F44" i="20"/>
  <c r="E44" i="20"/>
  <c r="D44" i="20"/>
  <c r="B44" i="20"/>
  <c r="A44" i="20"/>
  <c r="I43" i="20"/>
  <c r="H43" i="20"/>
  <c r="F43" i="20"/>
  <c r="E43" i="20"/>
  <c r="D43" i="20"/>
  <c r="B43" i="20"/>
  <c r="A43" i="20"/>
  <c r="I42" i="20"/>
  <c r="H42" i="20"/>
  <c r="F42" i="20"/>
  <c r="E42" i="20"/>
  <c r="D42" i="20"/>
  <c r="B42" i="20"/>
  <c r="A42" i="20"/>
  <c r="I41" i="20"/>
  <c r="H41" i="20"/>
  <c r="F41" i="20"/>
  <c r="E41" i="20"/>
  <c r="D41" i="20"/>
  <c r="B41" i="20"/>
  <c r="A41" i="20"/>
  <c r="I40" i="20"/>
  <c r="H40" i="20"/>
  <c r="F40" i="20"/>
  <c r="E40" i="20"/>
  <c r="D40" i="20"/>
  <c r="B40" i="20"/>
  <c r="A40" i="20"/>
  <c r="I39" i="20"/>
  <c r="H39" i="20"/>
  <c r="F39" i="20"/>
  <c r="E39" i="20"/>
  <c r="D39" i="20"/>
  <c r="B39" i="20"/>
  <c r="A39" i="20"/>
  <c r="I38" i="20"/>
  <c r="H38" i="20"/>
  <c r="F38" i="20"/>
  <c r="E38" i="20"/>
  <c r="D38" i="20"/>
  <c r="B38" i="20"/>
  <c r="A38" i="20"/>
  <c r="I37" i="20"/>
  <c r="H37" i="20"/>
  <c r="F37" i="20"/>
  <c r="E37" i="20"/>
  <c r="D37" i="20"/>
  <c r="B37" i="20"/>
  <c r="A37" i="20"/>
  <c r="I36" i="20"/>
  <c r="H36" i="20"/>
  <c r="F36" i="20"/>
  <c r="E36" i="20"/>
  <c r="D36" i="20"/>
  <c r="B36" i="20"/>
  <c r="A36" i="20"/>
  <c r="I35" i="20"/>
  <c r="H35" i="20"/>
  <c r="F35" i="20"/>
  <c r="E35" i="20"/>
  <c r="D35" i="20"/>
  <c r="B35" i="20"/>
  <c r="A35" i="20"/>
  <c r="I34" i="20"/>
  <c r="H34" i="20"/>
  <c r="F34" i="20"/>
  <c r="E34" i="20"/>
  <c r="D34" i="20"/>
  <c r="B34" i="20"/>
  <c r="A34" i="20"/>
  <c r="I33" i="20"/>
  <c r="H33" i="20"/>
  <c r="F33" i="20"/>
  <c r="E33" i="20"/>
  <c r="D33" i="20"/>
  <c r="B33" i="20"/>
  <c r="A33" i="20"/>
  <c r="I32" i="20"/>
  <c r="H32" i="20"/>
  <c r="F32" i="20"/>
  <c r="E32" i="20"/>
  <c r="D32" i="20"/>
  <c r="B32" i="20"/>
  <c r="A32" i="20"/>
  <c r="I31" i="20"/>
  <c r="H31" i="20"/>
  <c r="F31" i="20"/>
  <c r="E31" i="20"/>
  <c r="D31" i="20"/>
  <c r="B31" i="20"/>
  <c r="A31" i="20"/>
  <c r="I30" i="20"/>
  <c r="H30" i="20"/>
  <c r="F30" i="20"/>
  <c r="E30" i="20"/>
  <c r="D30" i="20"/>
  <c r="B30" i="20"/>
  <c r="A30" i="20"/>
  <c r="I29" i="20"/>
  <c r="H29" i="20"/>
  <c r="F29" i="20"/>
  <c r="E29" i="20"/>
  <c r="D29" i="20"/>
  <c r="B29" i="20"/>
  <c r="A29" i="20"/>
  <c r="I28" i="20"/>
  <c r="H28" i="20"/>
  <c r="F28" i="20"/>
  <c r="E28" i="20"/>
  <c r="D28" i="20"/>
  <c r="B28" i="20"/>
  <c r="A28" i="20"/>
  <c r="I27" i="20"/>
  <c r="H27" i="20"/>
  <c r="F27" i="20"/>
  <c r="E27" i="20"/>
  <c r="D27" i="20"/>
  <c r="B27" i="20"/>
  <c r="A27" i="20"/>
  <c r="I26" i="20"/>
  <c r="H26" i="20"/>
  <c r="F26" i="20"/>
  <c r="E26" i="20"/>
  <c r="D26" i="20"/>
  <c r="B26" i="20"/>
  <c r="A26" i="20"/>
  <c r="I25" i="20"/>
  <c r="H25" i="20"/>
  <c r="F25" i="20"/>
  <c r="E25" i="20"/>
  <c r="D25" i="20"/>
  <c r="B25" i="20"/>
  <c r="A25" i="20"/>
  <c r="I24" i="20"/>
  <c r="H24" i="20"/>
  <c r="F24" i="20"/>
  <c r="E24" i="20"/>
  <c r="D24" i="20"/>
  <c r="B24" i="20"/>
  <c r="A24" i="20"/>
  <c r="I23" i="20"/>
  <c r="H23" i="20"/>
  <c r="F23" i="20"/>
  <c r="E23" i="20"/>
  <c r="D23" i="20"/>
  <c r="B23" i="20"/>
  <c r="A23" i="20"/>
  <c r="H22" i="20"/>
  <c r="F22" i="20"/>
  <c r="E22" i="20"/>
  <c r="D22" i="20"/>
  <c r="B22" i="20"/>
  <c r="A22" i="20"/>
  <c r="I50" i="23"/>
  <c r="I49" i="23"/>
  <c r="I48" i="23"/>
  <c r="I47" i="23"/>
  <c r="I46" i="23"/>
  <c r="I45" i="23"/>
  <c r="I44" i="23"/>
  <c r="I43" i="23"/>
  <c r="I42" i="23"/>
  <c r="I41" i="23"/>
  <c r="I40" i="23"/>
  <c r="I39" i="23"/>
  <c r="I38" i="23"/>
  <c r="I37" i="23"/>
  <c r="I36" i="23"/>
  <c r="I35" i="23"/>
  <c r="I34" i="23"/>
  <c r="I33" i="23"/>
  <c r="I32" i="23"/>
  <c r="I31" i="23"/>
  <c r="I30" i="23"/>
  <c r="I29" i="23"/>
  <c r="I28" i="23"/>
  <c r="BE13" i="23"/>
  <c r="BB13" i="23"/>
  <c r="I54" i="23"/>
  <c r="I53" i="23"/>
  <c r="AN6" i="23"/>
  <c r="BE75" i="23"/>
  <c r="BB75" i="23"/>
  <c r="BE51" i="23"/>
  <c r="BB51" i="23"/>
  <c r="BE49" i="23"/>
  <c r="BE48" i="23"/>
  <c r="BB49" i="23"/>
  <c r="BB48" i="23"/>
  <c r="BE47" i="23"/>
  <c r="BE46" i="23"/>
  <c r="BB47" i="23"/>
  <c r="BB46" i="23"/>
  <c r="BE45" i="23"/>
  <c r="BB45" i="23"/>
  <c r="BE44" i="23"/>
  <c r="BB44" i="23"/>
  <c r="BE32" i="23"/>
  <c r="BB32" i="23"/>
  <c r="BB31" i="23"/>
  <c r="BE31" i="23"/>
  <c r="BE30" i="23"/>
  <c r="BB30" i="23"/>
  <c r="BE29" i="23"/>
  <c r="BB29" i="23"/>
  <c r="BE28" i="23"/>
  <c r="BB28" i="23"/>
  <c r="BE25" i="23"/>
  <c r="BB25" i="23"/>
  <c r="BE24" i="23"/>
  <c r="BB24" i="23"/>
  <c r="BD10" i="23"/>
  <c r="BD9" i="23"/>
  <c r="I27" i="23"/>
  <c r="I26" i="23"/>
  <c r="I25" i="23"/>
  <c r="I24" i="23"/>
  <c r="I23" i="23"/>
  <c r="I22" i="23"/>
  <c r="I21" i="23"/>
  <c r="BE93" i="23"/>
  <c r="BB93" i="23"/>
  <c r="BE92" i="23"/>
  <c r="BB92" i="23"/>
  <c r="BE91" i="23"/>
  <c r="BB91" i="23"/>
  <c r="BE90" i="23"/>
  <c r="BB90" i="23"/>
  <c r="BE89" i="23"/>
  <c r="BB89" i="23"/>
  <c r="BE88" i="23"/>
  <c r="BB88" i="23"/>
  <c r="BE87" i="23"/>
  <c r="BB87" i="23"/>
  <c r="BE86" i="23"/>
  <c r="BB86" i="23"/>
  <c r="BE85" i="23"/>
  <c r="BB85" i="23"/>
  <c r="BE84" i="23"/>
  <c r="BB84" i="23"/>
  <c r="BE83" i="23"/>
  <c r="BB83" i="23"/>
  <c r="BE82" i="23"/>
  <c r="BB82" i="23"/>
  <c r="BE81" i="23"/>
  <c r="BB81" i="23"/>
  <c r="BE80" i="23"/>
  <c r="BB80" i="23"/>
  <c r="BE79" i="23"/>
  <c r="BB79" i="23"/>
  <c r="BE78" i="23"/>
  <c r="BB78" i="23"/>
  <c r="BE77" i="23"/>
  <c r="BB77" i="23"/>
  <c r="BE76" i="23"/>
  <c r="BB76" i="23"/>
  <c r="BE74" i="23"/>
  <c r="BB74" i="23"/>
  <c r="BE73" i="23"/>
  <c r="BB73" i="23"/>
  <c r="BE72" i="23"/>
  <c r="BB72" i="23"/>
  <c r="BE71" i="23"/>
  <c r="BB71" i="23"/>
  <c r="BE70" i="23"/>
  <c r="BB70" i="23"/>
  <c r="BE69" i="23"/>
  <c r="BB69" i="23"/>
  <c r="BE68" i="23"/>
  <c r="BB68" i="23"/>
  <c r="BE67" i="23"/>
  <c r="BB67" i="23"/>
  <c r="BE66" i="23"/>
  <c r="BB66" i="23"/>
  <c r="BE65" i="23"/>
  <c r="BB65" i="23"/>
  <c r="BE64" i="23"/>
  <c r="BB64" i="23"/>
  <c r="BE63" i="23"/>
  <c r="BB63" i="23"/>
  <c r="BE62" i="23"/>
  <c r="BB62" i="23"/>
  <c r="BE61" i="23"/>
  <c r="BB61" i="23"/>
  <c r="BE60" i="23"/>
  <c r="BB60" i="23"/>
  <c r="BE59" i="23"/>
  <c r="BB59" i="23"/>
  <c r="BE58" i="23"/>
  <c r="BB58" i="23"/>
  <c r="BE57" i="23"/>
  <c r="BB57" i="23"/>
  <c r="BE56" i="23"/>
  <c r="BB56" i="23"/>
  <c r="BE55" i="23"/>
  <c r="BB55" i="23"/>
  <c r="BE54" i="23"/>
  <c r="BB54" i="23"/>
  <c r="BE53" i="23"/>
  <c r="BB53" i="23"/>
  <c r="BE52" i="23"/>
  <c r="BB52" i="23"/>
  <c r="BE50" i="23"/>
  <c r="BB50" i="23"/>
  <c r="BE43" i="23"/>
  <c r="BB43" i="23"/>
  <c r="BE42" i="23"/>
  <c r="BB42" i="23"/>
  <c r="BE41" i="23"/>
  <c r="BB41" i="23"/>
  <c r="BE40" i="23"/>
  <c r="BB40" i="23"/>
  <c r="BE39" i="23"/>
  <c r="BB39" i="23"/>
  <c r="BE38" i="23"/>
  <c r="BB38" i="23"/>
  <c r="BE37" i="23"/>
  <c r="BB37" i="23"/>
  <c r="BE36" i="23"/>
  <c r="BB36" i="23"/>
  <c r="BE35" i="23"/>
  <c r="BB35" i="23"/>
  <c r="BE34" i="23"/>
  <c r="BB34" i="23"/>
  <c r="BE33" i="23"/>
  <c r="BB33" i="23"/>
  <c r="BE27" i="23"/>
  <c r="BB27" i="23"/>
  <c r="BE26" i="23"/>
  <c r="BB26" i="23"/>
  <c r="BE23" i="23"/>
  <c r="BB23" i="23"/>
  <c r="BE22" i="23"/>
  <c r="BB22" i="23"/>
  <c r="BE21" i="23"/>
  <c r="BB21" i="23"/>
  <c r="BE20" i="23"/>
  <c r="BB20" i="23"/>
  <c r="BE19" i="23"/>
  <c r="BB19" i="23"/>
  <c r="BE18" i="23"/>
  <c r="BB18" i="23"/>
  <c r="BE17" i="23"/>
  <c r="BB17" i="23"/>
  <c r="BE16" i="23"/>
  <c r="BB16" i="23"/>
  <c r="BE15" i="23"/>
  <c r="BB15" i="23"/>
  <c r="BE14" i="23"/>
  <c r="BB14" i="23"/>
  <c r="BE12" i="23"/>
  <c r="BB12" i="23"/>
  <c r="BE11" i="23"/>
  <c r="BB11" i="23"/>
  <c r="BE10" i="23"/>
  <c r="BB10" i="23"/>
  <c r="BE9" i="23"/>
  <c r="BB9" i="23"/>
  <c r="BE8" i="23"/>
  <c r="BB8" i="23"/>
  <c r="BE7" i="23"/>
  <c r="BB7" i="23"/>
  <c r="BE6" i="23"/>
  <c r="BB6" i="23"/>
  <c r="I48" i="20"/>
  <c r="H48" i="20"/>
  <c r="F48" i="20"/>
  <c r="E48" i="20"/>
  <c r="D48" i="20"/>
  <c r="B48" i="20"/>
  <c r="A48" i="20"/>
  <c r="D15" i="20"/>
  <c r="B15" i="20"/>
  <c r="A15" i="20"/>
  <c r="I21" i="20"/>
  <c r="H21" i="20"/>
  <c r="F21" i="20"/>
  <c r="E21" i="20"/>
  <c r="D21" i="20"/>
  <c r="B21" i="20"/>
  <c r="A21" i="20"/>
  <c r="I20" i="20"/>
  <c r="H20" i="20"/>
  <c r="F20" i="20"/>
  <c r="E20" i="20"/>
  <c r="D20" i="20"/>
  <c r="B20" i="20"/>
  <c r="A20" i="20"/>
  <c r="I19" i="20"/>
  <c r="H19" i="20"/>
  <c r="F19" i="20"/>
  <c r="E19" i="20"/>
  <c r="D19" i="20"/>
  <c r="B19" i="20"/>
  <c r="A19" i="20"/>
  <c r="I18" i="20"/>
  <c r="H18" i="20"/>
  <c r="F18" i="20"/>
  <c r="E18" i="20"/>
  <c r="D18" i="20"/>
  <c r="B18" i="20"/>
  <c r="A18" i="20"/>
  <c r="I17" i="20"/>
  <c r="H17" i="20"/>
  <c r="F17" i="20"/>
  <c r="E17" i="20"/>
  <c r="D17" i="20"/>
  <c r="B17" i="20"/>
  <c r="A17" i="20"/>
  <c r="I16" i="20"/>
  <c r="H16" i="20"/>
  <c r="F16" i="20"/>
  <c r="E16" i="20"/>
  <c r="D16" i="20"/>
  <c r="B16" i="20"/>
  <c r="A16" i="20"/>
  <c r="I15" i="20"/>
  <c r="H15" i="20"/>
  <c r="F15" i="20"/>
  <c r="E15" i="20"/>
  <c r="I11" i="20"/>
  <c r="AG5" i="20"/>
  <c r="AD5" i="20"/>
  <c r="AA5" i="20"/>
  <c r="Y5" i="20"/>
  <c r="F5" i="20"/>
  <c r="AK52" i="10"/>
  <c r="AK51" i="10"/>
  <c r="AK50" i="10"/>
  <c r="AK49" i="10"/>
  <c r="AK23" i="10"/>
  <c r="AK22" i="10"/>
  <c r="AK21" i="10"/>
  <c r="AK20" i="10"/>
  <c r="AK19" i="10"/>
  <c r="AK18" i="10"/>
  <c r="AK72" i="4"/>
  <c r="AK71" i="4"/>
  <c r="AK70" i="4"/>
  <c r="AK69" i="4"/>
  <c r="F11" i="20" s="1"/>
  <c r="AK23" i="4"/>
  <c r="V10" i="20" s="1"/>
  <c r="AK22" i="4"/>
  <c r="F10" i="20" s="1"/>
  <c r="AK21" i="4"/>
  <c r="V9" i="20" s="1"/>
  <c r="AK20" i="4"/>
  <c r="F9" i="20" s="1"/>
  <c r="AK19" i="4"/>
  <c r="V8" i="20" s="1"/>
  <c r="AK18" i="4"/>
  <c r="F8" i="20" s="1"/>
  <c r="Q7" i="20" l="1"/>
  <c r="S7" i="20"/>
  <c r="AD57" i="20" s="1"/>
  <c r="AD59" i="20" s="1"/>
  <c r="X7" i="20"/>
  <c r="AG15" i="20"/>
  <c r="L21" i="23" s="1"/>
  <c r="AG24" i="20"/>
  <c r="L30" i="23" s="1"/>
  <c r="AG28" i="20"/>
  <c r="L34" i="23" s="1"/>
  <c r="AG18" i="20"/>
  <c r="L24" i="23" s="1"/>
  <c r="AG37" i="20"/>
  <c r="L43" i="23" s="1"/>
  <c r="AG41" i="20"/>
  <c r="L47" i="23" s="1"/>
  <c r="M21" i="23"/>
  <c r="V21" i="23" s="1"/>
  <c r="M24" i="23"/>
  <c r="V24" i="23" s="1"/>
  <c r="X24" i="23"/>
  <c r="M25" i="23"/>
  <c r="V25" i="23" s="1"/>
  <c r="X25" i="23"/>
  <c r="M26" i="23"/>
  <c r="V26" i="23" s="1"/>
  <c r="X26" i="23"/>
  <c r="M27" i="23"/>
  <c r="V27" i="23" s="1"/>
  <c r="X27" i="23"/>
  <c r="M29" i="23"/>
  <c r="V29" i="23" s="1"/>
  <c r="X29" i="23"/>
  <c r="M33" i="23"/>
  <c r="V33" i="23" s="1"/>
  <c r="X33" i="23"/>
  <c r="M37" i="23"/>
  <c r="V37" i="23" s="1"/>
  <c r="X37" i="23"/>
  <c r="M41" i="23"/>
  <c r="V41" i="23" s="1"/>
  <c r="X41" i="23"/>
  <c r="M45" i="23"/>
  <c r="V45" i="23" s="1"/>
  <c r="X45" i="23"/>
  <c r="M49" i="23"/>
  <c r="V49" i="23" s="1"/>
  <c r="X49" i="23"/>
  <c r="M30" i="23"/>
  <c r="V30" i="23" s="1"/>
  <c r="X30" i="23"/>
  <c r="M34" i="23"/>
  <c r="V34" i="23" s="1"/>
  <c r="X34" i="23"/>
  <c r="M38" i="23"/>
  <c r="V38" i="23" s="1"/>
  <c r="X38" i="23"/>
  <c r="M42" i="23"/>
  <c r="V42" i="23" s="1"/>
  <c r="X42" i="23"/>
  <c r="M46" i="23"/>
  <c r="V46" i="23" s="1"/>
  <c r="X46" i="23"/>
  <c r="M50" i="23"/>
  <c r="V50" i="23" s="1"/>
  <c r="X50" i="23"/>
  <c r="M31" i="23"/>
  <c r="V31" i="23" s="1"/>
  <c r="X31" i="23"/>
  <c r="M35" i="23"/>
  <c r="V35" i="23" s="1"/>
  <c r="X35" i="23"/>
  <c r="M39" i="23"/>
  <c r="V39" i="23" s="1"/>
  <c r="X39" i="23"/>
  <c r="M43" i="23"/>
  <c r="V43" i="23" s="1"/>
  <c r="X43" i="23"/>
  <c r="M47" i="23"/>
  <c r="V47" i="23" s="1"/>
  <c r="X47" i="23"/>
  <c r="M28" i="23"/>
  <c r="V28" i="23" s="1"/>
  <c r="X28" i="23"/>
  <c r="M32" i="23"/>
  <c r="V32" i="23" s="1"/>
  <c r="X32" i="23"/>
  <c r="M36" i="23"/>
  <c r="V36" i="23" s="1"/>
  <c r="X36" i="23"/>
  <c r="M40" i="23"/>
  <c r="V40" i="23" s="1"/>
  <c r="X40" i="23"/>
  <c r="M44" i="23"/>
  <c r="V44" i="23" s="1"/>
  <c r="X44" i="23"/>
  <c r="M48" i="23"/>
  <c r="V48" i="23" s="1"/>
  <c r="X48" i="23"/>
  <c r="M23" i="23"/>
  <c r="V23" i="23" s="1"/>
  <c r="AL43" i="23"/>
  <c r="AG22" i="20"/>
  <c r="L28" i="23" s="1"/>
  <c r="AG26" i="20"/>
  <c r="L32" i="23" s="1"/>
  <c r="AG31" i="20"/>
  <c r="L37" i="23" s="1"/>
  <c r="AG39" i="20"/>
  <c r="L45" i="23" s="1"/>
  <c r="AG19" i="20"/>
  <c r="L25" i="23" s="1"/>
  <c r="AG29" i="20"/>
  <c r="L35" i="23" s="1"/>
  <c r="AG17" i="20"/>
  <c r="AG21" i="20"/>
  <c r="L27" i="23" s="1"/>
  <c r="AG27" i="20"/>
  <c r="L33" i="23" s="1"/>
  <c r="AG32" i="20"/>
  <c r="L38" i="23" s="1"/>
  <c r="AG36" i="20"/>
  <c r="L42" i="23" s="1"/>
  <c r="AG40" i="20"/>
  <c r="L46" i="23" s="1"/>
  <c r="AG44" i="20"/>
  <c r="L50" i="23" s="1"/>
  <c r="AG38" i="20"/>
  <c r="L44" i="23" s="1"/>
  <c r="AG50" i="20"/>
  <c r="L55" i="23" s="1"/>
  <c r="AM24" i="23"/>
  <c r="AL47" i="23"/>
  <c r="AL76" i="23"/>
  <c r="AM76" i="23"/>
  <c r="AL24" i="23"/>
  <c r="AL29" i="23"/>
  <c r="AL33" i="23"/>
  <c r="AM27" i="23"/>
  <c r="AM29" i="23"/>
  <c r="AL30" i="23"/>
  <c r="AM30" i="23"/>
  <c r="AM31" i="23"/>
  <c r="AM33" i="23"/>
  <c r="AL34" i="23"/>
  <c r="AM37" i="23"/>
  <c r="AM41" i="23"/>
  <c r="AM20" i="23"/>
  <c r="AL6" i="23"/>
  <c r="AP6" i="23" s="1"/>
  <c r="AL21" i="23"/>
  <c r="AM22" i="23"/>
  <c r="AL23" i="23"/>
  <c r="AM23" i="23"/>
  <c r="AL25" i="23"/>
  <c r="AM26" i="23"/>
  <c r="AL54" i="23"/>
  <c r="AM54" i="23"/>
  <c r="AL42" i="23"/>
  <c r="AL48" i="23"/>
  <c r="AM55" i="23"/>
  <c r="AL55" i="23"/>
  <c r="AL56" i="23"/>
  <c r="AL22" i="23"/>
  <c r="AL28" i="23"/>
  <c r="AL31" i="23"/>
  <c r="AL35" i="23"/>
  <c r="AM35" i="23"/>
  <c r="AL40" i="23"/>
  <c r="AM42" i="23"/>
  <c r="AM46" i="23"/>
  <c r="AM48" i="23"/>
  <c r="AM25" i="23"/>
  <c r="AL26" i="23"/>
  <c r="AL20" i="23"/>
  <c r="AM56" i="23"/>
  <c r="AM57" i="23"/>
  <c r="AF62" i="20"/>
  <c r="AD62" i="20"/>
  <c r="AB62" i="20"/>
  <c r="AL32" i="23"/>
  <c r="AM34" i="23"/>
  <c r="AL36" i="23"/>
  <c r="AM38" i="23"/>
  <c r="AL39" i="23"/>
  <c r="AM39" i="23"/>
  <c r="AM43" i="23"/>
  <c r="AL44" i="23"/>
  <c r="AM44" i="23"/>
  <c r="AL45" i="23"/>
  <c r="AM47" i="23"/>
  <c r="AL49" i="23"/>
  <c r="AM21" i="23"/>
  <c r="AM28" i="23"/>
  <c r="AM32" i="23"/>
  <c r="AM36" i="23"/>
  <c r="AM40" i="23"/>
  <c r="AM45" i="23"/>
  <c r="AM49" i="23"/>
  <c r="AG34" i="20"/>
  <c r="L40" i="23" s="1"/>
  <c r="AL27" i="23"/>
  <c r="AL38" i="23"/>
  <c r="BD7" i="23"/>
  <c r="A59" i="20" s="1"/>
  <c r="AG25" i="20"/>
  <c r="AL37" i="23"/>
  <c r="AL41" i="23"/>
  <c r="AL46" i="23"/>
  <c r="AG33" i="20"/>
  <c r="AL58" i="23"/>
  <c r="AG16" i="20"/>
  <c r="AL7" i="23"/>
  <c r="AL57" i="23"/>
  <c r="AM58" i="23"/>
  <c r="AG49" i="20"/>
  <c r="AG35" i="20"/>
  <c r="AG43" i="20"/>
  <c r="AG23" i="20"/>
  <c r="AG42" i="20"/>
  <c r="AG52" i="20"/>
  <c r="AG20" i="20"/>
  <c r="AG51" i="20"/>
  <c r="AG48" i="20"/>
  <c r="AG30" i="20"/>
  <c r="AN7" i="23" l="1"/>
  <c r="AO7" i="23" s="1"/>
  <c r="AP29" i="23"/>
  <c r="L23" i="23"/>
  <c r="AP40" i="23"/>
  <c r="AN20" i="23"/>
  <c r="AO20" i="23" s="1"/>
  <c r="AN30" i="23"/>
  <c r="AO30" i="23" s="1"/>
  <c r="AN29" i="23"/>
  <c r="AO29" i="23" s="1"/>
  <c r="AQ29" i="23" s="1"/>
  <c r="AP43" i="23"/>
  <c r="AP30" i="23"/>
  <c r="AP47" i="23"/>
  <c r="AP35" i="23"/>
  <c r="AP54" i="23"/>
  <c r="AP45" i="23"/>
  <c r="AN33" i="23"/>
  <c r="AO33" i="23" s="1"/>
  <c r="AP48" i="23"/>
  <c r="AP42" i="23"/>
  <c r="AP33" i="23"/>
  <c r="AN47" i="23"/>
  <c r="AO47" i="23" s="1"/>
  <c r="AP31" i="23"/>
  <c r="AN55" i="23"/>
  <c r="AO55" i="23" s="1"/>
  <c r="AN54" i="23"/>
  <c r="AO54" i="23" s="1"/>
  <c r="AA48" i="20" s="1"/>
  <c r="AC48" i="20" s="1"/>
  <c r="AP24" i="23"/>
  <c r="AP25" i="23"/>
  <c r="AN24" i="23"/>
  <c r="AO24" i="23" s="1"/>
  <c r="AN31" i="23"/>
  <c r="AO31" i="23" s="1"/>
  <c r="AQ31" i="23" s="1"/>
  <c r="AN40" i="23"/>
  <c r="AO40" i="23" s="1"/>
  <c r="AN22" i="23"/>
  <c r="AO22" i="23" s="1"/>
  <c r="AA17" i="20" s="1"/>
  <c r="AC17" i="20" s="1"/>
  <c r="AP56" i="23"/>
  <c r="AP37" i="23"/>
  <c r="AN35" i="23"/>
  <c r="AO35" i="23" s="1"/>
  <c r="AJ5" i="20"/>
  <c r="AP38" i="23"/>
  <c r="AP55" i="23"/>
  <c r="AN34" i="23"/>
  <c r="AO34" i="23" s="1"/>
  <c r="AN25" i="23"/>
  <c r="AO25" i="23" s="1"/>
  <c r="AP41" i="23"/>
  <c r="AP27" i="23"/>
  <c r="AN45" i="23"/>
  <c r="AO45" i="23" s="1"/>
  <c r="AD86" i="23"/>
  <c r="AN28" i="23"/>
  <c r="AO28" i="23" s="1"/>
  <c r="AN48" i="23"/>
  <c r="AO48" i="23" s="1"/>
  <c r="AN26" i="23"/>
  <c r="AO26" i="23" s="1"/>
  <c r="AP22" i="23"/>
  <c r="AP46" i="23"/>
  <c r="AP28" i="23"/>
  <c r="AN42" i="23"/>
  <c r="AO42" i="23" s="1"/>
  <c r="AN56" i="23"/>
  <c r="AO56" i="23" s="1"/>
  <c r="AA50" i="20" s="1"/>
  <c r="AC50" i="20" s="1"/>
  <c r="AN39" i="23"/>
  <c r="AO39" i="23" s="1"/>
  <c r="AP32" i="23"/>
  <c r="AP20" i="23"/>
  <c r="AP34" i="23"/>
  <c r="AN43" i="23"/>
  <c r="AO43" i="23" s="1"/>
  <c r="AP36" i="23"/>
  <c r="AN21" i="23"/>
  <c r="AO21" i="23" s="1"/>
  <c r="AQ21" i="23" s="1"/>
  <c r="AP26" i="23"/>
  <c r="AP23" i="23"/>
  <c r="AN23" i="23"/>
  <c r="AO23" i="23" s="1"/>
  <c r="AP39" i="23"/>
  <c r="AN36" i="23"/>
  <c r="AO36" i="23" s="1"/>
  <c r="AQ36" i="23" s="1"/>
  <c r="AN32" i="23"/>
  <c r="AO32" i="23" s="1"/>
  <c r="AQ32" i="23" s="1"/>
  <c r="AN49" i="23"/>
  <c r="AO49" i="23" s="1"/>
  <c r="AQ49" i="23" s="1"/>
  <c r="AP44" i="23"/>
  <c r="AP49" i="23"/>
  <c r="AN44" i="23"/>
  <c r="AO44" i="23" s="1"/>
  <c r="AQ44" i="23" s="1"/>
  <c r="AP57" i="23"/>
  <c r="AN38" i="23"/>
  <c r="AO38" i="23" s="1"/>
  <c r="AP21" i="23"/>
  <c r="AN41" i="23"/>
  <c r="AO41" i="23" s="1"/>
  <c r="AB57" i="20"/>
  <c r="AB59" i="20" s="1"/>
  <c r="AB61" i="20" s="1"/>
  <c r="P62" i="20" s="1"/>
  <c r="AN37" i="23"/>
  <c r="AO37" i="23" s="1"/>
  <c r="L22" i="23"/>
  <c r="L39" i="23"/>
  <c r="L36" i="23"/>
  <c r="L57" i="23"/>
  <c r="L41" i="23"/>
  <c r="AN46" i="23"/>
  <c r="AO46" i="23" s="1"/>
  <c r="AQ46" i="23" s="1"/>
  <c r="L31" i="23"/>
  <c r="AN57" i="23"/>
  <c r="AO57" i="23" s="1"/>
  <c r="L53" i="23"/>
  <c r="L48" i="23"/>
  <c r="L54" i="23"/>
  <c r="L26" i="23"/>
  <c r="L49" i="23"/>
  <c r="L56" i="23"/>
  <c r="L29" i="23"/>
  <c r="AP58" i="23"/>
  <c r="AN58" i="23"/>
  <c r="AO58" i="23" s="1"/>
  <c r="AN27" i="23"/>
  <c r="AO27" i="23" s="1"/>
  <c r="AQ27" i="23" s="1"/>
  <c r="AP7" i="23" l="1"/>
  <c r="AQ22" i="23"/>
  <c r="AI17" i="20" s="1"/>
  <c r="AK17" i="20" s="1"/>
  <c r="AL17" i="20" s="1"/>
  <c r="AQ55" i="23"/>
  <c r="AI49" i="20" s="1"/>
  <c r="AK49" i="20" s="1"/>
  <c r="AQ23" i="23"/>
  <c r="AI18" i="20" s="1"/>
  <c r="AQ48" i="23"/>
  <c r="AI43" i="20" s="1"/>
  <c r="AK43" i="20" s="1"/>
  <c r="AL43" i="20" s="1"/>
  <c r="N21" i="23"/>
  <c r="X21" i="23" s="1"/>
  <c r="AQ20" i="23"/>
  <c r="AA36" i="20"/>
  <c r="AC36" i="20" s="1"/>
  <c r="AQ41" i="23"/>
  <c r="AI36" i="20" s="1"/>
  <c r="AK36" i="20" s="1"/>
  <c r="AA38" i="20"/>
  <c r="AC38" i="20" s="1"/>
  <c r="AQ43" i="23"/>
  <c r="AI38" i="20" s="1"/>
  <c r="AK38" i="20" s="1"/>
  <c r="AL38" i="20" s="1"/>
  <c r="N29" i="23"/>
  <c r="AQ28" i="23"/>
  <c r="AI23" i="20" s="1"/>
  <c r="N26" i="23"/>
  <c r="AQ25" i="23"/>
  <c r="AI20" i="20" s="1"/>
  <c r="AK20" i="20" s="1"/>
  <c r="AL20" i="20" s="1"/>
  <c r="N40" i="23"/>
  <c r="AQ39" i="23"/>
  <c r="AI34" i="20" s="1"/>
  <c r="AK34" i="20" s="1"/>
  <c r="AA19" i="20"/>
  <c r="AC19" i="20" s="1"/>
  <c r="AQ24" i="23"/>
  <c r="AI19" i="20" s="1"/>
  <c r="AK19" i="20" s="1"/>
  <c r="AA32" i="20"/>
  <c r="AC32" i="20" s="1"/>
  <c r="AQ37" i="23"/>
  <c r="AI32" i="20" s="1"/>
  <c r="AK32" i="20" s="1"/>
  <c r="AA33" i="20"/>
  <c r="AC33" i="20" s="1"/>
  <c r="AQ38" i="23"/>
  <c r="AI33" i="20" s="1"/>
  <c r="AA37" i="20"/>
  <c r="AC37" i="20" s="1"/>
  <c r="AQ42" i="23"/>
  <c r="AI37" i="20" s="1"/>
  <c r="N27" i="23"/>
  <c r="AQ26" i="23"/>
  <c r="AI21" i="20" s="1"/>
  <c r="AK21" i="20" s="1"/>
  <c r="AL21" i="20" s="1"/>
  <c r="N46" i="23"/>
  <c r="AQ45" i="23"/>
  <c r="AI40" i="20" s="1"/>
  <c r="AQ34" i="23"/>
  <c r="AI29" i="20" s="1"/>
  <c r="AK29" i="20" s="1"/>
  <c r="AL29" i="20" s="1"/>
  <c r="AA30" i="20"/>
  <c r="AC30" i="20" s="1"/>
  <c r="AQ35" i="23"/>
  <c r="AI30" i="20" s="1"/>
  <c r="AK30" i="20" s="1"/>
  <c r="AL30" i="20" s="1"/>
  <c r="AA35" i="20"/>
  <c r="AC35" i="20" s="1"/>
  <c r="AQ40" i="23"/>
  <c r="AI35" i="20" s="1"/>
  <c r="N48" i="23"/>
  <c r="AQ47" i="23"/>
  <c r="AI42" i="20" s="1"/>
  <c r="AK42" i="20" s="1"/>
  <c r="N34" i="23"/>
  <c r="AQ33" i="23"/>
  <c r="AI28" i="20" s="1"/>
  <c r="AA25" i="20"/>
  <c r="AC25" i="20" s="1"/>
  <c r="AQ30" i="23"/>
  <c r="AI25" i="20" s="1"/>
  <c r="AA15" i="20"/>
  <c r="AC15" i="20" s="1"/>
  <c r="AA16" i="20"/>
  <c r="AC16" i="20" s="1"/>
  <c r="N36" i="23"/>
  <c r="AA24" i="20"/>
  <c r="AC24" i="20" s="1"/>
  <c r="N30" i="23"/>
  <c r="N41" i="23"/>
  <c r="N31" i="23"/>
  <c r="N32" i="23"/>
  <c r="N22" i="23"/>
  <c r="N44" i="23"/>
  <c r="AP59" i="23"/>
  <c r="AA28" i="20"/>
  <c r="AC28" i="20" s="1"/>
  <c r="AA42" i="20"/>
  <c r="AC42" i="20" s="1"/>
  <c r="AA34" i="20"/>
  <c r="AC34" i="20" s="1"/>
  <c r="AI16" i="20"/>
  <c r="AK16" i="20" s="1"/>
  <c r="AL16" i="20" s="1"/>
  <c r="AA49" i="20"/>
  <c r="AC49" i="20" s="1"/>
  <c r="AQ54" i="23"/>
  <c r="AI48" i="20" s="1"/>
  <c r="AO59" i="23"/>
  <c r="AA20" i="20"/>
  <c r="AC20" i="20" s="1"/>
  <c r="N25" i="23"/>
  <c r="N23" i="23"/>
  <c r="X23" i="23" s="1"/>
  <c r="N49" i="23"/>
  <c r="AA26" i="20"/>
  <c r="AC26" i="20" s="1"/>
  <c r="AA23" i="20"/>
  <c r="AC23" i="20" s="1"/>
  <c r="N43" i="23"/>
  <c r="N35" i="23"/>
  <c r="AA29" i="20"/>
  <c r="AC29" i="20" s="1"/>
  <c r="AA40" i="20"/>
  <c r="AC40" i="20" s="1"/>
  <c r="AQ56" i="23"/>
  <c r="AI50" i="20" s="1"/>
  <c r="AK50" i="20" s="1"/>
  <c r="AA21" i="20"/>
  <c r="AC21" i="20" s="1"/>
  <c r="AA43" i="20"/>
  <c r="AC43" i="20" s="1"/>
  <c r="N39" i="23"/>
  <c r="AA18" i="20"/>
  <c r="AC18" i="20" s="1"/>
  <c r="N24" i="23"/>
  <c r="AP50" i="23"/>
  <c r="N37" i="23"/>
  <c r="AA39" i="20"/>
  <c r="AC39" i="20" s="1"/>
  <c r="N45" i="23"/>
  <c r="N50" i="23"/>
  <c r="AI44" i="20"/>
  <c r="AA44" i="20"/>
  <c r="AC44" i="20" s="1"/>
  <c r="N42" i="23"/>
  <c r="AA31" i="20"/>
  <c r="AC31" i="20" s="1"/>
  <c r="N33" i="23"/>
  <c r="AA27" i="20"/>
  <c r="AC27" i="20" s="1"/>
  <c r="AI39" i="20"/>
  <c r="AK39" i="20" s="1"/>
  <c r="AL39" i="20" s="1"/>
  <c r="N38" i="23"/>
  <c r="AA52" i="20"/>
  <c r="AC52" i="20" s="1"/>
  <c r="AQ58" i="23"/>
  <c r="AA41" i="20"/>
  <c r="AC41" i="20" s="1"/>
  <c r="N47" i="23"/>
  <c r="AI24" i="20"/>
  <c r="N28" i="23"/>
  <c r="AA22" i="20"/>
  <c r="AC22" i="20" s="1"/>
  <c r="AO50" i="23"/>
  <c r="AI26" i="20"/>
  <c r="AI31" i="20"/>
  <c r="AK31" i="20" s="1"/>
  <c r="AA51" i="20"/>
  <c r="AC51" i="20" s="1"/>
  <c r="AQ57" i="23"/>
  <c r="F53" i="23" l="1"/>
  <c r="G53" i="23" s="1"/>
  <c r="T22" i="23"/>
  <c r="F47" i="23" s="1"/>
  <c r="G47" i="23" s="1"/>
  <c r="M22" i="23"/>
  <c r="M51" i="23" s="1"/>
  <c r="X22" i="23"/>
  <c r="L55" i="20" s="1"/>
  <c r="F50" i="23"/>
  <c r="F56" i="23"/>
  <c r="AL49" i="20"/>
  <c r="J54" i="20"/>
  <c r="AK18" i="20"/>
  <c r="AL18" i="20" s="1"/>
  <c r="AK25" i="20"/>
  <c r="AL25" i="20" s="1"/>
  <c r="F55" i="23"/>
  <c r="AK35" i="20"/>
  <c r="AL35" i="20" s="1"/>
  <c r="AK28" i="20"/>
  <c r="AL28" i="20" s="1"/>
  <c r="AK48" i="20"/>
  <c r="AL48" i="20" s="1"/>
  <c r="F49" i="23"/>
  <c r="AL19" i="20"/>
  <c r="AK23" i="20"/>
  <c r="AL23" i="20" s="1"/>
  <c r="AQ59" i="23"/>
  <c r="AR59" i="23" s="1"/>
  <c r="AR60" i="23" s="1"/>
  <c r="AU60" i="23" s="1"/>
  <c r="AL53" i="20" s="1"/>
  <c r="AK33" i="20"/>
  <c r="AL33" i="20" s="1"/>
  <c r="AK44" i="20"/>
  <c r="AL44" i="20" s="1"/>
  <c r="AI27" i="20"/>
  <c r="AK27" i="20" s="1"/>
  <c r="AL27" i="20" s="1"/>
  <c r="AL50" i="20"/>
  <c r="AL34" i="20"/>
  <c r="AL42" i="20"/>
  <c r="AI51" i="20"/>
  <c r="AK26" i="20"/>
  <c r="AL26" i="20" s="1"/>
  <c r="AL36" i="20"/>
  <c r="AK24" i="20"/>
  <c r="AL24" i="20" s="1"/>
  <c r="AK37" i="20"/>
  <c r="AL37" i="20" s="1"/>
  <c r="AL32" i="20"/>
  <c r="AL31" i="20"/>
  <c r="AK40" i="20"/>
  <c r="AL40" i="20" s="1"/>
  <c r="AI22" i="20"/>
  <c r="AK22" i="20" s="1"/>
  <c r="AI41" i="20"/>
  <c r="AI52" i="20"/>
  <c r="V22" i="23" l="1"/>
  <c r="F48" i="23"/>
  <c r="G48" i="23" s="1"/>
  <c r="F54" i="23"/>
  <c r="G54" i="23" s="1"/>
  <c r="T21" i="23"/>
  <c r="F46" i="23" s="1"/>
  <c r="G46" i="23" s="1"/>
  <c r="AK51" i="20"/>
  <c r="AL51" i="20" s="1"/>
  <c r="AK52" i="20"/>
  <c r="AL52" i="20" s="1"/>
  <c r="AS59" i="23"/>
  <c r="AI53" i="20" s="1"/>
  <c r="AL22" i="20"/>
  <c r="AK41" i="20"/>
  <c r="AL41" i="20" s="1"/>
  <c r="O68" i="23" l="1"/>
  <c r="P68" i="23" s="1"/>
  <c r="R68" i="23" s="1"/>
  <c r="T68" i="23"/>
  <c r="U68" i="23" s="1"/>
  <c r="W68" i="23" s="1"/>
  <c r="O61" i="23"/>
  <c r="O62" i="23" s="1"/>
  <c r="P62" i="23" s="1"/>
  <c r="R62" i="23" s="1"/>
  <c r="T61" i="23"/>
  <c r="U61" i="23" s="1"/>
  <c r="W61" i="23" s="1"/>
  <c r="AU59" i="23"/>
  <c r="AK53" i="20" s="1"/>
  <c r="O69" i="23" l="1"/>
  <c r="O71" i="23" s="1"/>
  <c r="P71" i="23" s="1"/>
  <c r="R71" i="23" s="1"/>
  <c r="P61" i="23"/>
  <c r="R61" i="23" s="1"/>
  <c r="O63" i="23"/>
  <c r="P63" i="23" s="1"/>
  <c r="AD62" i="23"/>
  <c r="AE62" i="23" s="1"/>
  <c r="AG62" i="23" s="1"/>
  <c r="P69" i="23" l="1"/>
  <c r="R69" i="23" s="1"/>
  <c r="Y69" i="23"/>
  <c r="Z69" i="23" s="1"/>
  <c r="R63" i="23"/>
  <c r="AB69" i="23" l="1"/>
  <c r="AD70" i="23"/>
  <c r="AE70" i="23" s="1"/>
  <c r="AG70" i="23" s="1"/>
  <c r="AQ50" i="23" l="1"/>
  <c r="V51" i="23"/>
  <c r="O81" i="23" l="1"/>
  <c r="P81" i="23" s="1"/>
  <c r="R81" i="23" s="1"/>
  <c r="N51" i="23"/>
  <c r="O74" i="23"/>
  <c r="AI15" i="20"/>
  <c r="AK15" i="20" s="1"/>
  <c r="AL15" i="20" s="1"/>
  <c r="O80" i="23"/>
  <c r="O75" i="23"/>
  <c r="AR50" i="23"/>
  <c r="AR51" i="23" s="1"/>
  <c r="AU51" i="23" s="1"/>
  <c r="AL45" i="20" s="1"/>
  <c r="T81" i="23" l="1"/>
  <c r="U81" i="23" s="1"/>
  <c r="W81" i="23" s="1"/>
  <c r="L60" i="20" s="1"/>
  <c r="P80" i="23"/>
  <c r="R80" i="23" s="1"/>
  <c r="O82" i="23"/>
  <c r="O76" i="23"/>
  <c r="P74" i="23"/>
  <c r="R74" i="23" s="1"/>
  <c r="AS50" i="23"/>
  <c r="AI45" i="20" s="1"/>
  <c r="BD11" i="23" s="1"/>
  <c r="AH60" i="20" s="1"/>
  <c r="P75" i="23"/>
  <c r="I59" i="20" s="1"/>
  <c r="G59" i="20" s="1"/>
  <c r="T75" i="23"/>
  <c r="Y76" i="23" s="1"/>
  <c r="P51" i="23"/>
  <c r="O60" i="20" l="1"/>
  <c r="Y82" i="23"/>
  <c r="AD82" i="23" s="1"/>
  <c r="AE82" i="23" s="1"/>
  <c r="AG82" i="23" s="1"/>
  <c r="L62" i="20" s="1"/>
  <c r="O62" i="20" s="1"/>
  <c r="R75" i="23"/>
  <c r="P76" i="23"/>
  <c r="R76" i="23" s="1"/>
  <c r="AD61" i="20"/>
  <c r="U75" i="23"/>
  <c r="N59" i="20" s="1"/>
  <c r="AU50" i="23"/>
  <c r="AK45" i="20" s="1"/>
  <c r="P82" i="23"/>
  <c r="R82" i="23" s="1"/>
  <c r="Z82" i="23" l="1"/>
  <c r="AB82" i="23" s="1"/>
  <c r="L61" i="20" s="1"/>
  <c r="W75" i="23"/>
  <c r="Z76" i="23"/>
  <c r="AD77" i="23"/>
  <c r="L59" i="20"/>
  <c r="O61" i="20" l="1"/>
  <c r="C60" i="20" s="1"/>
  <c r="AH58" i="20" s="1"/>
  <c r="AH56" i="20"/>
  <c r="R59" i="20"/>
  <c r="P59" i="20" s="1"/>
  <c r="AE77" i="23"/>
  <c r="V59" i="20" s="1"/>
  <c r="T59" i="20" s="1"/>
  <c r="AB76" i="23"/>
  <c r="AG77" i="23" l="1"/>
  <c r="Z59" i="20"/>
  <c r="X59" i="20" s="1"/>
  <c r="AF57" i="20" l="1"/>
  <c r="AF59" i="20" s="1"/>
  <c r="AF61" i="20" s="1"/>
  <c r="AD84" i="23" s="1"/>
  <c r="R62" i="20" l="1"/>
  <c r="U62" i="20"/>
  <c r="W6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中尾 一哉</author>
  </authors>
  <commentList>
    <comment ref="F4" authorId="0" shapeId="0" xr:uid="{F27E7F95-FB7A-4EB4-90A6-818DC200AB01}">
      <text>
        <r>
          <rPr>
            <b/>
            <sz val="9"/>
            <color indexed="81"/>
            <rFont val="MS P ゴシック"/>
            <family val="3"/>
            <charset val="128"/>
          </rPr>
          <t>手入力</t>
        </r>
      </text>
    </comment>
    <comment ref="AD4" authorId="0" shapeId="0" xr:uid="{0A8293E6-733F-4CE8-84BA-DD5B53F4E701}">
      <text>
        <r>
          <rPr>
            <b/>
            <sz val="9"/>
            <color indexed="81"/>
            <rFont val="MS P ゴシック"/>
            <family val="3"/>
            <charset val="128"/>
          </rPr>
          <t>プルダウン</t>
        </r>
      </text>
    </comment>
    <comment ref="AG4" authorId="0" shapeId="0" xr:uid="{A9DCA55D-906D-4866-B52A-A952897968C6}">
      <text>
        <r>
          <rPr>
            <b/>
            <sz val="9"/>
            <color indexed="81"/>
            <rFont val="MS P ゴシック"/>
            <family val="3"/>
            <charset val="128"/>
          </rPr>
          <t>プルダウン</t>
        </r>
      </text>
    </comment>
    <comment ref="AI4" authorId="0" shapeId="0" xr:uid="{8A2E3995-E9F4-4C69-92BB-CCE7A3F46944}">
      <text>
        <r>
          <rPr>
            <b/>
            <sz val="9"/>
            <color indexed="81"/>
            <rFont val="MS P ゴシック"/>
            <family val="3"/>
            <charset val="128"/>
          </rPr>
          <t>プルダウン</t>
        </r>
      </text>
    </comment>
    <comment ref="Q6" authorId="0" shapeId="0" xr:uid="{C58DFB2F-1B63-4DFC-9355-4251363C7C8A}">
      <text>
        <r>
          <rPr>
            <b/>
            <sz val="9"/>
            <color indexed="81"/>
            <rFont val="MS P ゴシック"/>
            <family val="3"/>
            <charset val="128"/>
          </rPr>
          <t>プルダウン</t>
        </r>
      </text>
    </comment>
    <comment ref="F7" authorId="0" shapeId="0" xr:uid="{CDF0677E-4BB4-4D3B-90B9-05BDB0929A0E}">
      <text>
        <r>
          <rPr>
            <b/>
            <sz val="9"/>
            <color indexed="81"/>
            <rFont val="MS P ゴシック"/>
            <family val="3"/>
            <charset val="128"/>
          </rPr>
          <t>プルダウン</t>
        </r>
      </text>
    </comment>
    <comment ref="I13" authorId="0" shapeId="0" xr:uid="{F37C9339-8228-48E1-B09F-C25598941369}">
      <text>
        <r>
          <rPr>
            <b/>
            <sz val="9"/>
            <color indexed="81"/>
            <rFont val="MS P ゴシック"/>
            <family val="3"/>
            <charset val="128"/>
          </rPr>
          <t>プルダウン</t>
        </r>
      </text>
    </comment>
    <comment ref="AD13" authorId="0" shapeId="0" xr:uid="{6EA70EA5-87C2-4517-9438-6C0D484A699E}">
      <text>
        <r>
          <rPr>
            <sz val="9"/>
            <color indexed="81"/>
            <rFont val="MS P ゴシック"/>
            <family val="3"/>
            <charset val="128"/>
          </rPr>
          <t>学校の場合は、正規の修学年数を記入すること</t>
        </r>
      </text>
    </comment>
    <comment ref="AD46" authorId="0" shapeId="0" xr:uid="{785C03F4-7918-4336-AFCC-8FF502014596}">
      <text>
        <r>
          <rPr>
            <sz val="9"/>
            <color indexed="81"/>
            <rFont val="MS P ゴシック"/>
            <family val="3"/>
            <charset val="128"/>
          </rPr>
          <t>学校の場合は、正規の修学年数を記入すること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中尾 一哉</author>
  </authors>
  <commentList>
    <comment ref="M14" authorId="0" shapeId="0" xr:uid="{43373B2A-5762-45E3-971D-E4844B88AD94}">
      <text>
        <r>
          <rPr>
            <b/>
            <sz val="9"/>
            <color indexed="81"/>
            <rFont val="MS P ゴシック"/>
            <family val="3"/>
            <charset val="128"/>
          </rPr>
          <t>使用しない行は
非表示にして下さい
（行の削除は行わないで
　下さい）</t>
        </r>
      </text>
    </comment>
    <comment ref="M26" authorId="0" shapeId="0" xr:uid="{1800FE7D-F8DB-4939-B748-2E006459D198}">
      <text>
        <r>
          <rPr>
            <b/>
            <sz val="9"/>
            <color indexed="81"/>
            <rFont val="MS P ゴシック"/>
            <family val="3"/>
            <charset val="128"/>
          </rPr>
          <t>使用しない行は
非表示にして下さい
（行の削除は行わないで
　下さい）</t>
        </r>
      </text>
    </comment>
    <comment ref="M60" authorId="0" shapeId="0" xr:uid="{3406F025-E931-4A44-866B-2CF5CC08BF20}">
      <text>
        <r>
          <rPr>
            <b/>
            <sz val="9"/>
            <color indexed="81"/>
            <rFont val="MS P ゴシック"/>
            <family val="3"/>
            <charset val="128"/>
          </rPr>
          <t>使用しない行は
非表示にして下さい
（行の削除は行わないで
　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長崎県</author>
  </authors>
  <commentList>
    <comment ref="AH1" authorId="0" shapeId="0" xr:uid="{00000000-0006-0000-0300-000001000000}">
      <text>
        <r>
          <rPr>
            <b/>
            <sz val="9"/>
            <color indexed="81"/>
            <rFont val="ＭＳ Ｐゴシック"/>
            <family val="3"/>
            <charset val="128"/>
          </rPr>
          <t>長崎県:</t>
        </r>
        <r>
          <rPr>
            <sz val="9"/>
            <color indexed="81"/>
            <rFont val="ＭＳ Ｐゴシック"/>
            <family val="3"/>
            <charset val="128"/>
          </rPr>
          <t xml:space="preserve">
○経験年数の調整は２８号加算（７年上限）を限度
○専修学校（専門学校等）の取扱
　 専修学校の認可要件
　 　専修学校は修業年限１年以上、年間授業時間数８００時間以上（夜間の学科は４５０
　 　時間以上）、学生数は常時４０人以上。
　　 各種学校は修業年限１年以上（簡易に習得できる技術・技芸等の課程は３ヶ月以上）、
　　 年間授業時間数６８０時間以上。
　 認可校の中で無認可コースがあることはない。要件を満たさない短期コースは「付帯
　 教育授業」と呼ばれ、専修学校としての授業とはみなさない（短期コースを継続して
　 ２年受けたとしても短大卒の資格に準ずるとすることはできない。）。
　 【１年未満コースは全て５０％で換算】
　（長崎公務員専門学校：１年未満の短期コースについては学校教育法上の専修学校に
　　関する規定とは無関係）</t>
        </r>
      </text>
    </comment>
  </commentList>
</comments>
</file>

<file path=xl/sharedStrings.xml><?xml version="1.0" encoding="utf-8"?>
<sst xmlns="http://schemas.openxmlformats.org/spreadsheetml/2006/main" count="2584" uniqueCount="1585">
  <si>
    <t>氏　　  名</t>
    <rPh sb="0" eb="1">
      <t>シ</t>
    </rPh>
    <rPh sb="5" eb="6">
      <t>メイ</t>
    </rPh>
    <phoneticPr fontId="1"/>
  </si>
  <si>
    <t>年</t>
    <rPh sb="0" eb="1">
      <t>ネン</t>
    </rPh>
    <phoneticPr fontId="1"/>
  </si>
  <si>
    <t>月</t>
    <rPh sb="0" eb="1">
      <t>ガツ</t>
    </rPh>
    <phoneticPr fontId="1"/>
  </si>
  <si>
    <t>日</t>
    <rPh sb="0" eb="1">
      <t>ニチ</t>
    </rPh>
    <phoneticPr fontId="1"/>
  </si>
  <si>
    <t>（</t>
    <phoneticPr fontId="1"/>
  </si>
  <si>
    <t>歳</t>
    <rPh sb="0" eb="1">
      <t>サイ</t>
    </rPh>
    <phoneticPr fontId="1"/>
  </si>
  <si>
    <t>）</t>
    <phoneticPr fontId="1"/>
  </si>
  <si>
    <t>ふりがな</t>
    <phoneticPr fontId="1"/>
  </si>
  <si>
    <t>・</t>
    <phoneticPr fontId="1"/>
  </si>
  <si>
    <t>自</t>
    <rPh sb="0" eb="1">
      <t>ジ</t>
    </rPh>
    <phoneticPr fontId="1"/>
  </si>
  <si>
    <t>至</t>
    <rPh sb="0" eb="1">
      <t>イタル</t>
    </rPh>
    <phoneticPr fontId="1"/>
  </si>
  <si>
    <t>元
号</t>
    <rPh sb="0" eb="1">
      <t>モト</t>
    </rPh>
    <rPh sb="2" eb="3">
      <t>ゴウ</t>
    </rPh>
    <phoneticPr fontId="1"/>
  </si>
  <si>
    <t>月</t>
    <rPh sb="0" eb="1">
      <t>ツキ</t>
    </rPh>
    <phoneticPr fontId="1"/>
  </si>
  <si>
    <t>現住所　</t>
    <rPh sb="0" eb="3">
      <t>ゲンジュウショ</t>
    </rPh>
    <phoneticPr fontId="1"/>
  </si>
  <si>
    <t>〒</t>
    <phoneticPr fontId="1"/>
  </si>
  <si>
    <t>電話</t>
    <rPh sb="0" eb="2">
      <t>デンワ</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</si>
  <si>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</si>
  <si>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志望の動機、特技、好きな学科など</t>
    <rPh sb="0" eb="2">
      <t>シボウ</t>
    </rPh>
    <rPh sb="3" eb="5">
      <t>ドウキ</t>
    </rPh>
    <rPh sb="6" eb="8">
      <t>トクギ</t>
    </rPh>
    <rPh sb="9" eb="10">
      <t>ス</t>
    </rPh>
    <rPh sb="12" eb="14">
      <t>ガッカ</t>
    </rPh>
    <phoneticPr fontId="1"/>
  </si>
  <si>
    <t>通勤時間</t>
    <rPh sb="0" eb="2">
      <t>ツウキン</t>
    </rPh>
    <rPh sb="2" eb="4">
      <t>ジカン</t>
    </rPh>
    <phoneticPr fontId="1"/>
  </si>
  <si>
    <t>扶養家族数（配偶者を除く）</t>
    <rPh sb="0" eb="2">
      <t>フヨウ</t>
    </rPh>
    <rPh sb="2" eb="4">
      <t>カゾク</t>
    </rPh>
    <rPh sb="4" eb="5">
      <t>スウ</t>
    </rPh>
    <rPh sb="6" eb="9">
      <t>ハイグウシャ</t>
    </rPh>
    <rPh sb="10" eb="11">
      <t>ノゾ</t>
    </rPh>
    <phoneticPr fontId="1"/>
  </si>
  <si>
    <t>配偶者</t>
    <rPh sb="0" eb="3">
      <t>ハイグウシャ</t>
    </rPh>
    <phoneticPr fontId="1"/>
  </si>
  <si>
    <t>配偶者の扶養義務</t>
    <rPh sb="0" eb="3">
      <t>ハイグウシャ</t>
    </rPh>
    <rPh sb="4" eb="6">
      <t>フヨウ</t>
    </rPh>
    <rPh sb="6" eb="8">
      <t>ギム</t>
    </rPh>
    <phoneticPr fontId="1"/>
  </si>
  <si>
    <t>本人希望欄（特に給料・職種・勤務時間・勤務地・その他についての希望があれば記入</t>
    <rPh sb="0" eb="2">
      <t>ホンニン</t>
    </rPh>
    <rPh sb="2" eb="4">
      <t>キボウ</t>
    </rPh>
    <rPh sb="4" eb="5">
      <t>ラン</t>
    </rPh>
    <rPh sb="6" eb="7">
      <t>トク</t>
    </rPh>
    <rPh sb="8" eb="10">
      <t>キュウリョウ</t>
    </rPh>
    <rPh sb="11" eb="13">
      <t>ショクシュ</t>
    </rPh>
    <rPh sb="14" eb="16">
      <t>キンム</t>
    </rPh>
    <rPh sb="16" eb="18">
      <t>ジカン</t>
    </rPh>
    <rPh sb="19" eb="22">
      <t>キンムチ</t>
    </rPh>
    <rPh sb="25" eb="26">
      <t>タ</t>
    </rPh>
    <rPh sb="31" eb="33">
      <t>キボウ</t>
    </rPh>
    <rPh sb="37" eb="39">
      <t>キニュウ</t>
    </rPh>
    <phoneticPr fontId="1"/>
  </si>
  <si>
    <t>保護者（本人が未成年者の場合のみ記入）</t>
    <rPh sb="0" eb="3">
      <t>ホゴシャ</t>
    </rPh>
    <rPh sb="4" eb="6">
      <t>ホンニン</t>
    </rPh>
    <rPh sb="7" eb="10">
      <t>ミセイネン</t>
    </rPh>
    <rPh sb="10" eb="11">
      <t>シャ</t>
    </rPh>
    <rPh sb="12" eb="14">
      <t>バアイ</t>
    </rPh>
    <rPh sb="16" eb="18">
      <t>キニュウ</t>
    </rPh>
    <phoneticPr fontId="1"/>
  </si>
  <si>
    <t>氏　名</t>
    <rPh sb="0" eb="1">
      <t>シ</t>
    </rPh>
    <rPh sb="2" eb="3">
      <t>メイ</t>
    </rPh>
    <phoneticPr fontId="1"/>
  </si>
  <si>
    <t>住　所</t>
    <rPh sb="0" eb="1">
      <t>ジュウ</t>
    </rPh>
    <rPh sb="2" eb="3">
      <t>ショ</t>
    </rPh>
    <phoneticPr fontId="1"/>
  </si>
  <si>
    <t>昭和</t>
    <rPh sb="0" eb="2">
      <t>ショウワ</t>
    </rPh>
    <phoneticPr fontId="1"/>
  </si>
  <si>
    <t>平成</t>
    <rPh sb="0" eb="2">
      <t>ヘイセイ</t>
    </rPh>
    <phoneticPr fontId="1"/>
  </si>
  <si>
    <t>令和</t>
    <rPh sb="0" eb="1">
      <t>レイ</t>
    </rPh>
    <rPh sb="1" eb="2">
      <t>ワ</t>
    </rPh>
    <phoneticPr fontId="1"/>
  </si>
  <si>
    <t>採用</t>
    <phoneticPr fontId="1"/>
  </si>
  <si>
    <t>勤務箇所</t>
    <rPh sb="0" eb="2">
      <t>キンム</t>
    </rPh>
    <rPh sb="2" eb="4">
      <t>カショ</t>
    </rPh>
    <phoneticPr fontId="1"/>
  </si>
  <si>
    <t>職　　　名</t>
    <rPh sb="0" eb="1">
      <t>ショク</t>
    </rPh>
    <rPh sb="4" eb="5">
      <t>メイ</t>
    </rPh>
    <phoneticPr fontId="1"/>
  </si>
  <si>
    <t>職　　種</t>
    <rPh sb="0" eb="1">
      <t>ショク</t>
    </rPh>
    <rPh sb="3" eb="4">
      <t>シュ</t>
    </rPh>
    <phoneticPr fontId="1"/>
  </si>
  <si>
    <t>適用給料表</t>
    <rPh sb="0" eb="2">
      <t>テキヨウ</t>
    </rPh>
    <rPh sb="2" eb="4">
      <t>キュウリョウ</t>
    </rPh>
    <rPh sb="4" eb="5">
      <t>ヒョウ</t>
    </rPh>
    <phoneticPr fontId="1"/>
  </si>
  <si>
    <t>学　　　歴</t>
    <rPh sb="0" eb="1">
      <t>ガク</t>
    </rPh>
    <rPh sb="4" eb="5">
      <t>レキ</t>
    </rPh>
    <phoneticPr fontId="1"/>
  </si>
  <si>
    <t>資　　　格</t>
    <rPh sb="0" eb="1">
      <t>シ</t>
    </rPh>
    <rPh sb="4" eb="5">
      <t>カク</t>
    </rPh>
    <phoneticPr fontId="1"/>
  </si>
  <si>
    <t>左の期間</t>
    <rPh sb="0" eb="1">
      <t>ヒダリ</t>
    </rPh>
    <rPh sb="2" eb="4">
      <t>キカン</t>
    </rPh>
    <phoneticPr fontId="1"/>
  </si>
  <si>
    <t>換算率</t>
    <rPh sb="0" eb="2">
      <t>カンザン</t>
    </rPh>
    <rPh sb="2" eb="3">
      <t>リツ</t>
    </rPh>
    <phoneticPr fontId="1"/>
  </si>
  <si>
    <t>換算年数</t>
    <rPh sb="0" eb="2">
      <t>カンザン</t>
    </rPh>
    <rPh sb="2" eb="4">
      <t>ネンスウ</t>
    </rPh>
    <phoneticPr fontId="1"/>
  </si>
  <si>
    <t>自動計算エリア</t>
    <rPh sb="0" eb="2">
      <t>ジドウ</t>
    </rPh>
    <rPh sb="2" eb="4">
      <t>ケイサン</t>
    </rPh>
    <phoneticPr fontId="1"/>
  </si>
  <si>
    <t>％</t>
    <phoneticPr fontId="1"/>
  </si>
  <si>
    <t>換算後</t>
    <rPh sb="0" eb="2">
      <t>カンサン</t>
    </rPh>
    <rPh sb="2" eb="3">
      <t>ゴ</t>
    </rPh>
    <phoneticPr fontId="1"/>
  </si>
  <si>
    <t>計</t>
    <rPh sb="0" eb="1">
      <t>ケイ</t>
    </rPh>
    <phoneticPr fontId="1"/>
  </si>
  <si>
    <t>経　験　年　数　に　よ　り　加　え　る　号　給※（）は４号換算前</t>
    <rPh sb="0" eb="1">
      <t>キョウ</t>
    </rPh>
    <rPh sb="2" eb="3">
      <t>シルシ</t>
    </rPh>
    <rPh sb="4" eb="5">
      <t>トシ</t>
    </rPh>
    <rPh sb="6" eb="7">
      <t>カズ</t>
    </rPh>
    <rPh sb="14" eb="15">
      <t>クワ</t>
    </rPh>
    <rPh sb="20" eb="21">
      <t>ゴウ</t>
    </rPh>
    <rPh sb="22" eb="23">
      <t>キュウ</t>
    </rPh>
    <rPh sb="28" eb="29">
      <t>ゴウ</t>
    </rPh>
    <rPh sb="29" eb="31">
      <t>カンサン</t>
    </rPh>
    <rPh sb="31" eb="32">
      <t>マエ</t>
    </rPh>
    <phoneticPr fontId="1"/>
  </si>
  <si>
    <t>学歴超過分</t>
    <rPh sb="0" eb="2">
      <t>ガクレキ</t>
    </rPh>
    <rPh sb="2" eb="4">
      <t>チョウカ</t>
    </rPh>
    <rPh sb="4" eb="5">
      <t>ブン</t>
    </rPh>
    <phoneticPr fontId="1"/>
  </si>
  <si>
    <t>１２月で除</t>
    <rPh sb="2" eb="3">
      <t>ツキ</t>
    </rPh>
    <rPh sb="4" eb="5">
      <t>ジョ</t>
    </rPh>
    <phoneticPr fontId="1"/>
  </si>
  <si>
    <t>１５月で除</t>
    <rPh sb="2" eb="3">
      <t>ガツ</t>
    </rPh>
    <rPh sb="4" eb="5">
      <t>ジョ</t>
    </rPh>
    <phoneticPr fontId="1"/>
  </si>
  <si>
    <t>１８月で除</t>
    <rPh sb="2" eb="3">
      <t>ガツ</t>
    </rPh>
    <rPh sb="4" eb="5">
      <t>ジョ</t>
    </rPh>
    <phoneticPr fontId="1"/>
  </si>
  <si>
    <t>した分</t>
    <rPh sb="2" eb="3">
      <t>ブン</t>
    </rPh>
    <phoneticPr fontId="1"/>
  </si>
  <si>
    <t>決　　定　　級　　号　　給</t>
    <rPh sb="0" eb="1">
      <t>ケツ</t>
    </rPh>
    <rPh sb="3" eb="4">
      <t>サダム</t>
    </rPh>
    <rPh sb="6" eb="7">
      <t>キュウ</t>
    </rPh>
    <rPh sb="9" eb="10">
      <t>ゴウ</t>
    </rPh>
    <rPh sb="12" eb="13">
      <t>キュウ</t>
    </rPh>
    <phoneticPr fontId="1"/>
  </si>
  <si>
    <t>月　　　額</t>
    <rPh sb="0" eb="1">
      <t>ゲツ</t>
    </rPh>
    <rPh sb="4" eb="5">
      <t>ガク</t>
    </rPh>
    <phoneticPr fontId="1"/>
  </si>
  <si>
    <t>表・級</t>
    <rPh sb="0" eb="1">
      <t>ヒョウ</t>
    </rPh>
    <rPh sb="2" eb="3">
      <t>キュウ</t>
    </rPh>
    <phoneticPr fontId="1"/>
  </si>
  <si>
    <t>号給</t>
    <rPh sb="0" eb="1">
      <t>ゴウ</t>
    </rPh>
    <rPh sb="1" eb="2">
      <t>キュウ</t>
    </rPh>
    <phoneticPr fontId="1"/>
  </si>
  <si>
    <t>A</t>
    <phoneticPr fontId="1"/>
  </si>
  <si>
    <t>残　月　数</t>
    <rPh sb="0" eb="1">
      <t>ザン</t>
    </rPh>
    <rPh sb="2" eb="3">
      <t>ツキ</t>
    </rPh>
    <rPh sb="4" eb="5">
      <t>スウ</t>
    </rPh>
    <phoneticPr fontId="1"/>
  </si>
  <si>
    <t>-</t>
    <phoneticPr fontId="1"/>
  </si>
  <si>
    <t>号調整</t>
    <rPh sb="0" eb="1">
      <t>ゴウ</t>
    </rPh>
    <rPh sb="1" eb="3">
      <t>チョウセイ</t>
    </rPh>
    <phoneticPr fontId="1"/>
  </si>
  <si>
    <t>A1</t>
  </si>
  <si>
    <t>B</t>
    <phoneticPr fontId="1"/>
  </si>
  <si>
    <t>C</t>
    <phoneticPr fontId="1"/>
  </si>
  <si>
    <t>E</t>
    <phoneticPr fontId="1"/>
  </si>
  <si>
    <t>F</t>
    <phoneticPr fontId="1"/>
  </si>
  <si>
    <t>G</t>
    <phoneticPr fontId="1"/>
  </si>
  <si>
    <t>H</t>
    <phoneticPr fontId="1"/>
  </si>
  <si>
    <t>J</t>
    <phoneticPr fontId="1"/>
  </si>
  <si>
    <t>K</t>
    <phoneticPr fontId="1"/>
  </si>
  <si>
    <t>R</t>
    <phoneticPr fontId="1"/>
  </si>
  <si>
    <t>S</t>
    <phoneticPr fontId="1"/>
  </si>
  <si>
    <t>約</t>
    <rPh sb="0" eb="1">
      <t>ヤク</t>
    </rPh>
    <phoneticPr fontId="1"/>
  </si>
  <si>
    <t>時間</t>
    <rPh sb="0" eb="2">
      <t>ジカン</t>
    </rPh>
    <phoneticPr fontId="1"/>
  </si>
  <si>
    <t>分</t>
    <rPh sb="0" eb="1">
      <t>フン</t>
    </rPh>
    <phoneticPr fontId="1"/>
  </si>
  <si>
    <t>人</t>
    <rPh sb="0" eb="1">
      <t>ニン</t>
    </rPh>
    <phoneticPr fontId="1"/>
  </si>
  <si>
    <t>有</t>
    <rPh sb="0" eb="1">
      <t>アリ</t>
    </rPh>
    <phoneticPr fontId="1"/>
  </si>
  <si>
    <t>無</t>
    <rPh sb="0" eb="1">
      <t>ナ</t>
    </rPh>
    <phoneticPr fontId="1"/>
  </si>
  <si>
    <t>履　　歴　　書</t>
    <rPh sb="0" eb="1">
      <t>クツ</t>
    </rPh>
    <rPh sb="3" eb="4">
      <t>レキ</t>
    </rPh>
    <rPh sb="6" eb="7">
      <t>ショ</t>
    </rPh>
    <phoneticPr fontId="1"/>
  </si>
  <si>
    <t>男</t>
    <rPh sb="0" eb="1">
      <t>オトコ</t>
    </rPh>
    <phoneticPr fontId="1"/>
  </si>
  <si>
    <t>女</t>
    <rPh sb="0" eb="1">
      <t>オンナ</t>
    </rPh>
    <phoneticPr fontId="1"/>
  </si>
  <si>
    <t>○</t>
    <phoneticPr fontId="1"/>
  </si>
  <si>
    <t>（満</t>
    <rPh sb="1" eb="2">
      <t>マン</t>
    </rPh>
    <phoneticPr fontId="1"/>
  </si>
  <si>
    <t>I</t>
    <phoneticPr fontId="1"/>
  </si>
  <si>
    <t>給与改定があったときは、シートの保護を解除して矢印以下に同様のデータを貼り付けて使うこと</t>
    <rPh sb="0" eb="2">
      <t>キュウヨ</t>
    </rPh>
    <rPh sb="2" eb="4">
      <t>カイテイ</t>
    </rPh>
    <rPh sb="16" eb="18">
      <t>ホゴ</t>
    </rPh>
    <rPh sb="19" eb="21">
      <t>カイジョ</t>
    </rPh>
    <rPh sb="23" eb="25">
      <t>ヤジルシ</t>
    </rPh>
    <rPh sb="25" eb="27">
      <t>イカ</t>
    </rPh>
    <rPh sb="28" eb="30">
      <t>ドウヨウ</t>
    </rPh>
    <rPh sb="35" eb="36">
      <t>ハ</t>
    </rPh>
    <rPh sb="37" eb="38">
      <t>ツ</t>
    </rPh>
    <rPh sb="40" eb="41">
      <t>ツカ</t>
    </rPh>
    <phoneticPr fontId="1"/>
  </si>
  <si>
    <t>↓いつもここから</t>
    <phoneticPr fontId="1"/>
  </si>
  <si>
    <t>給料表リスト</t>
    <rPh sb="0" eb="2">
      <t>キュウリョウ</t>
    </rPh>
    <rPh sb="2" eb="3">
      <t>ヒョウ</t>
    </rPh>
    <phoneticPr fontId="1"/>
  </si>
  <si>
    <t>１　級</t>
    <rPh sb="2" eb="3">
      <t>キュウ</t>
    </rPh>
    <phoneticPr fontId="21"/>
  </si>
  <si>
    <t>２　級</t>
    <rPh sb="2" eb="3">
      <t>キュウ</t>
    </rPh>
    <phoneticPr fontId="21"/>
  </si>
  <si>
    <t>３　級</t>
    <rPh sb="2" eb="3">
      <t>キュウ</t>
    </rPh>
    <phoneticPr fontId="21"/>
  </si>
  <si>
    <t>４　級</t>
    <rPh sb="2" eb="3">
      <t>キュウ</t>
    </rPh>
    <phoneticPr fontId="21"/>
  </si>
  <si>
    <t>５　級</t>
    <rPh sb="2" eb="3">
      <t>キュウ</t>
    </rPh>
    <phoneticPr fontId="21"/>
  </si>
  <si>
    <t>６　級</t>
    <rPh sb="2" eb="3">
      <t>キュウ</t>
    </rPh>
    <phoneticPr fontId="21"/>
  </si>
  <si>
    <t>７　級</t>
    <rPh sb="2" eb="3">
      <t>キュウ</t>
    </rPh>
    <phoneticPr fontId="21"/>
  </si>
  <si>
    <t>８　級</t>
    <rPh sb="2" eb="3">
      <t>キュウ</t>
    </rPh>
    <phoneticPr fontId="21"/>
  </si>
  <si>
    <t>９　級</t>
    <rPh sb="2" eb="3">
      <t>キュウ</t>
    </rPh>
    <phoneticPr fontId="21"/>
  </si>
  <si>
    <t>行政職</t>
    <rPh sb="0" eb="3">
      <t>ギョウセイショク</t>
    </rPh>
    <phoneticPr fontId="1"/>
  </si>
  <si>
    <t>給料月額</t>
    <rPh sb="0" eb="2">
      <t>キュウリョウ</t>
    </rPh>
    <rPh sb="2" eb="4">
      <t>ゲツガク</t>
    </rPh>
    <phoneticPr fontId="21"/>
  </si>
  <si>
    <t>公安職</t>
    <rPh sb="0" eb="3">
      <t>コウアンショク</t>
    </rPh>
    <phoneticPr fontId="1"/>
  </si>
  <si>
    <t>円</t>
    <rPh sb="0" eb="1">
      <t>エン</t>
    </rPh>
    <phoneticPr fontId="21"/>
  </si>
  <si>
    <t>海事職</t>
    <rPh sb="0" eb="2">
      <t>カイジ</t>
    </rPh>
    <rPh sb="2" eb="3">
      <t>ショク</t>
    </rPh>
    <phoneticPr fontId="1"/>
  </si>
  <si>
    <t>教育職（二）</t>
    <rPh sb="0" eb="2">
      <t>キョウイク</t>
    </rPh>
    <rPh sb="2" eb="3">
      <t>ショク</t>
    </rPh>
    <rPh sb="4" eb="5">
      <t>２</t>
    </rPh>
    <phoneticPr fontId="1"/>
  </si>
  <si>
    <t>A2</t>
  </si>
  <si>
    <t>教育職（三）</t>
    <rPh sb="0" eb="2">
      <t>キョウイク</t>
    </rPh>
    <rPh sb="2" eb="3">
      <t>ショク</t>
    </rPh>
    <rPh sb="4" eb="5">
      <t>３</t>
    </rPh>
    <phoneticPr fontId="1"/>
  </si>
  <si>
    <t>A3</t>
  </si>
  <si>
    <t>研究職</t>
    <rPh sb="0" eb="3">
      <t>ケンキュウショク</t>
    </rPh>
    <phoneticPr fontId="1"/>
  </si>
  <si>
    <t>A4</t>
  </si>
  <si>
    <t>医療職（一）</t>
    <rPh sb="0" eb="2">
      <t>イリョウ</t>
    </rPh>
    <rPh sb="2" eb="3">
      <t>ショク</t>
    </rPh>
    <rPh sb="4" eb="5">
      <t>１</t>
    </rPh>
    <phoneticPr fontId="1"/>
  </si>
  <si>
    <t>A5</t>
  </si>
  <si>
    <t>医療職（二）</t>
    <rPh sb="0" eb="2">
      <t>イリョウ</t>
    </rPh>
    <rPh sb="2" eb="3">
      <t>ショク</t>
    </rPh>
    <rPh sb="4" eb="5">
      <t>２</t>
    </rPh>
    <phoneticPr fontId="1"/>
  </si>
  <si>
    <t>A6</t>
  </si>
  <si>
    <t>医療職（三）</t>
    <rPh sb="0" eb="2">
      <t>イリョウ</t>
    </rPh>
    <rPh sb="2" eb="3">
      <t>ショク</t>
    </rPh>
    <rPh sb="4" eb="5">
      <t>３</t>
    </rPh>
    <phoneticPr fontId="1"/>
  </si>
  <si>
    <t>A7</t>
  </si>
  <si>
    <t>現業職</t>
    <rPh sb="0" eb="2">
      <t>ゲンギョウ</t>
    </rPh>
    <rPh sb="2" eb="3">
      <t>ショク</t>
    </rPh>
    <phoneticPr fontId="1"/>
  </si>
  <si>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</si>
  <si>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</si>
  <si>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</si>
  <si>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</si>
  <si>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</si>
  <si>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</si>
  <si>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</si>
  <si>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</si>
  <si>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</si>
  <si>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</si>
  <si>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</si>
  <si>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</si>
  <si>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</si>
  <si>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</si>
  <si>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</si>
  <si>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</si>
  <si>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</si>
  <si>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</si>
  <si>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</si>
  <si>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</si>
  <si>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</si>
  <si>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</si>
  <si>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</si>
  <si>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</si>
  <si>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</si>
  <si>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</si>
  <si>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</si>
  <si>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</si>
  <si>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</si>
  <si>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</si>
  <si>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</si>
  <si>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</si>
  <si>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</si>
  <si>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</si>
  <si>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</si>
  <si>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</si>
  <si>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</si>
  <si>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</si>
  <si>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</si>
  <si>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</si>
  <si>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</si>
  <si>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</si>
  <si>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</si>
  <si>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</si>
  <si>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</si>
  <si>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</si>
  <si>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</si>
  <si>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</si>
  <si>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</si>
  <si>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</si>
  <si>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</si>
  <si>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</si>
  <si>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</si>
  <si>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</si>
  <si>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</si>
  <si>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</si>
  <si>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</si>
  <si>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</si>
  <si>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</si>
  <si>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</si>
  <si>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</si>
  <si>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</si>
  <si>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</si>
  <si>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</si>
  <si>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</si>
  <si>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</si>
  <si>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</si>
  <si>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</si>
  <si>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</si>
  <si>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</si>
  <si>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</si>
  <si>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</si>
  <si>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</si>
  <si>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</si>
  <si>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</si>
  <si>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</si>
  <si>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</si>
  <si>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</si>
  <si>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</si>
  <si>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</si>
  <si>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</si>
  <si>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</si>
  <si>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</si>
  <si>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</si>
  <si>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</si>
  <si>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</si>
  <si>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</si>
  <si>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</si>
  <si>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</si>
  <si>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</si>
  <si>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</si>
  <si>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</si>
  <si>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</si>
  <si>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</si>
  <si>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</si>
  <si>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</si>
  <si>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</si>
  <si>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</si>
  <si>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</si>
  <si>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</si>
  <si>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</si>
  <si>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</si>
  <si>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</si>
  <si>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</si>
  <si>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</si>
  <si>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</si>
  <si>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</si>
  <si>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</si>
  <si>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</si>
  <si>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</si>
  <si>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</si>
  <si>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</si>
  <si>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</si>
  <si>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</si>
  <si>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</si>
  <si>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</si>
  <si>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</si>
  <si>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</si>
  <si>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</si>
  <si>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</si>
  <si>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</si>
  <si>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</si>
  <si>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</si>
  <si>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</si>
  <si>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</si>
  <si>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</si>
  <si>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</si>
  <si>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</si>
  <si>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</si>
  <si>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</si>
  <si>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</si>
  <si>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</si>
  <si>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</si>
  <si>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</si>
  <si>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</si>
  <si>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</si>
  <si>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</si>
  <si>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</si>
  <si>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</si>
  <si>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</si>
  <si>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</si>
  <si>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</si>
  <si>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</si>
  <si>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</si>
  <si>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</si>
  <si>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</si>
  <si>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</si>
  <si>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</si>
  <si>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</si>
  <si>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</si>
  <si>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</si>
  <si>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</si>
  <si>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</si>
  <si>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</si>
  <si>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</si>
  <si>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</si>
  <si>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</si>
  <si>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</si>
  <si>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</si>
  <si>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</si>
  <si>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</si>
  <si>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</si>
  <si>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</si>
  <si>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</si>
  <si>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</si>
  <si>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</si>
  <si>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</si>
  <si>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</si>
  <si>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</si>
  <si>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</si>
  <si>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</si>
  <si>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</si>
  <si>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</si>
  <si>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</si>
  <si>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</si>
  <si>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</si>
  <si>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</si>
  <si>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</si>
  <si>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</si>
  <si>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</si>
  <si>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</si>
  <si>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</si>
  <si>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</si>
  <si>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</si>
  <si>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</si>
  <si>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</si>
  <si>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</si>
  <si>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</si>
  <si>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</si>
  <si>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</si>
  <si>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</si>
  <si>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</si>
  <si>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</si>
  <si>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</si>
  <si>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</si>
  <si>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</si>
  <si>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</si>
  <si>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</si>
  <si>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</si>
  <si>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</si>
  <si>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</si>
  <si>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</si>
  <si>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</si>
  <si>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</si>
  <si>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</si>
  <si>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</si>
  <si>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</si>
  <si>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</si>
  <si>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</si>
  <si>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</si>
  <si>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</si>
  <si>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</si>
  <si>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</si>
  <si>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</si>
  <si>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</si>
  <si>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</si>
  <si>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</si>
  <si>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</si>
  <si>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</si>
  <si>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</si>
  <si>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</si>
  <si>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</si>
  <si>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</si>
  <si>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</si>
  <si>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</si>
  <si>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</si>
  <si>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</si>
  <si>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</si>
  <si>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</si>
  <si>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</si>
  <si>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</si>
  <si>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</si>
  <si>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</si>
  <si>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</si>
  <si>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</si>
  <si>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</si>
  <si>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</si>
  <si>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</si>
  <si>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</si>
  <si>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</si>
  <si>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</si>
  <si>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</si>
  <si>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</si>
  <si>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</si>
  <si>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</si>
  <si>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</si>
  <si>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</si>
  <si>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</si>
  <si>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</si>
  <si>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</si>
  <si>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</si>
  <si>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</si>
  <si>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</si>
  <si>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</si>
  <si>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</si>
  <si>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</si>
  <si>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</si>
  <si>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</si>
  <si>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</si>
  <si>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</si>
  <si>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</si>
  <si>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</si>
  <si>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</si>
  <si>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</si>
  <si>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</si>
  <si>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</si>
  <si>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</si>
  <si>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</si>
  <si>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</si>
  <si>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</si>
  <si>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</si>
  <si>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</si>
  <si>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</si>
  <si>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</si>
  <si>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</si>
  <si>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</si>
  <si>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</si>
  <si>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</si>
  <si>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</si>
  <si>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</si>
  <si>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</si>
  <si>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</si>
  <si>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</si>
  <si>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</si>
  <si>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</si>
  <si>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</si>
  <si>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</si>
  <si>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</si>
  <si>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</si>
  <si>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</si>
  <si>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</si>
  <si>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</si>
  <si>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</si>
  <si>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</si>
  <si>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</si>
  <si>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</si>
  <si>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</si>
  <si>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</si>
  <si>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</si>
  <si>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</si>
  <si>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</si>
  <si>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</si>
  <si>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</si>
  <si>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</si>
  <si>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</si>
  <si>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</si>
  <si>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</si>
  <si>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</si>
  <si>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</si>
  <si>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</si>
  <si>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</si>
  <si>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</si>
  <si>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</si>
  <si>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</si>
  <si>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</si>
  <si>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</si>
  <si>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</si>
  <si>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</si>
  <si>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</si>
  <si>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</si>
  <si>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</si>
  <si>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</si>
  <si>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</si>
  <si>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</si>
  <si>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</si>
  <si>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</si>
  <si>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</si>
  <si>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</si>
  <si>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</si>
  <si>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</si>
  <si>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</si>
  <si>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</si>
  <si>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</si>
  <si>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</si>
  <si>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</si>
  <si>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</si>
  <si>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</si>
  <si>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</si>
  <si>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</si>
  <si>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</si>
  <si>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</si>
  <si>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</si>
  <si>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</si>
  <si>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</si>
  <si>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</si>
  <si>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</si>
  <si>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</si>
  <si>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</si>
  <si>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</si>
  <si>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</si>
  <si>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</si>
  <si>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</si>
  <si>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</si>
  <si>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</si>
  <si>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</si>
  <si>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</si>
  <si>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</si>
  <si>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</si>
  <si>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</si>
  <si>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</si>
  <si>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</si>
  <si>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</si>
  <si>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</si>
  <si>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</si>
  <si>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</si>
  <si>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</si>
  <si>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</si>
  <si>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</si>
  <si>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</si>
  <si>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</si>
  <si>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</si>
  <si>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</si>
  <si>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</si>
  <si>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</si>
  <si>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</si>
  <si>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</si>
  <si>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</si>
  <si>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</si>
  <si>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</si>
  <si>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</si>
  <si>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</si>
  <si>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</si>
  <si>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</si>
  <si>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</si>
  <si>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</si>
  <si>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</si>
  <si>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</si>
  <si>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</si>
  <si>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</si>
  <si>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</si>
  <si>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</si>
  <si>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</si>
  <si>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</si>
  <si>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</si>
  <si>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</si>
  <si>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</si>
  <si>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</si>
  <si>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</si>
  <si>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</si>
  <si>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</si>
  <si>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</si>
  <si>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</si>
  <si>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</si>
  <si>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</si>
  <si>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</si>
  <si>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</si>
  <si>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</si>
  <si>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</si>
  <si>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</si>
  <si>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</si>
  <si>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</si>
  <si>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</si>
  <si>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</si>
  <si>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</si>
  <si>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</si>
  <si>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</si>
  <si>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</si>
  <si>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</si>
  <si>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</si>
  <si>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</si>
  <si>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</si>
  <si>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</si>
  <si>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</si>
  <si>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</si>
  <si>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</si>
  <si>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</si>
  <si>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</si>
  <si>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</si>
  <si>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</si>
  <si>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</si>
  <si>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</si>
  <si>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</si>
  <si>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</si>
  <si>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</si>
  <si>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</si>
  <si>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</si>
  <si>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</si>
  <si>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</si>
  <si>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</si>
  <si>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</si>
  <si>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</si>
  <si>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</si>
  <si>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</si>
  <si>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</si>
  <si>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</si>
  <si>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</si>
  <si>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</si>
  <si>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</si>
  <si>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</si>
  <si>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</si>
  <si>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</si>
  <si>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</si>
  <si>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</si>
  <si>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</si>
  <si>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</si>
  <si>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</si>
  <si>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</si>
  <si>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</si>
  <si>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</si>
  <si>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</si>
  <si>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</si>
  <si>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</si>
  <si>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</si>
  <si>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</si>
  <si>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</si>
  <si>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</si>
  <si>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</si>
  <si>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</si>
  <si>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</si>
  <si>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</si>
  <si>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</si>
  <si>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</si>
  <si>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</si>
  <si>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</si>
  <si>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</si>
  <si>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</si>
  <si>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</si>
  <si>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</si>
  <si>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</si>
  <si>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</si>
  <si>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</si>
  <si>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</si>
  <si>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</si>
  <si>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</si>
  <si>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</si>
  <si>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</si>
  <si>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</si>
  <si>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</si>
  <si>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</si>
  <si>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</si>
  <si>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</si>
  <si>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</si>
  <si>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</si>
  <si>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</si>
  <si>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</si>
  <si>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</si>
  <si>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</si>
  <si>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</si>
  <si>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</si>
  <si>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</si>
  <si>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</si>
  <si>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</si>
  <si>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</si>
  <si>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</si>
  <si>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</si>
  <si>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</si>
  <si>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</si>
  <si>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</si>
  <si>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</si>
  <si>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</si>
  <si>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</si>
  <si>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</si>
  <si>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</si>
  <si>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</si>
  <si>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</si>
  <si>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</si>
  <si>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</si>
  <si>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</si>
  <si>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</si>
  <si>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</si>
  <si>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</si>
  <si>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</si>
  <si>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</si>
  <si>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</si>
  <si>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</si>
  <si>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</si>
  <si>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</si>
  <si>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</si>
  <si>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</si>
  <si>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</si>
  <si>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</si>
  <si>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</si>
  <si>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</si>
  <si>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</si>
  <si>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</si>
  <si>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</si>
  <si>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</si>
  <si>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</si>
  <si>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</si>
  <si>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</si>
  <si>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</si>
  <si>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</si>
  <si>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</si>
  <si>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</si>
  <si>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</si>
  <si>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</si>
  <si>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</si>
  <si>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</si>
  <si>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</si>
  <si>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</si>
  <si>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</si>
  <si>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</si>
  <si>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</si>
  <si>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</si>
  <si>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</si>
  <si>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</si>
  <si>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</si>
  <si>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</si>
  <si>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</si>
  <si>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</si>
  <si>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</si>
  <si>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</si>
  <si>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</si>
  <si>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</si>
  <si>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</si>
  <si>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</si>
  <si>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</si>
  <si>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</si>
  <si>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</si>
  <si>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</si>
  <si>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</si>
  <si>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</si>
  <si>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</si>
  <si>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</si>
  <si>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</si>
  <si>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</si>
  <si>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</si>
  <si>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</si>
  <si>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</si>
  <si>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</si>
  <si>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</si>
  <si>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</si>
  <si>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</si>
  <si>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</si>
  <si>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</si>
  <si>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</si>
  <si>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</si>
  <si>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</si>
  <si>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</si>
  <si>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</si>
  <si>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</si>
  <si>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</si>
  <si>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</si>
  <si>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</si>
  <si>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</si>
  <si>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</si>
  <si>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</si>
  <si>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</si>
  <si>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</si>
  <si>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</si>
  <si>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</si>
  <si>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</si>
  <si>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</si>
  <si>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</si>
  <si>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</si>
  <si>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</si>
  <si>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</si>
  <si>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</si>
  <si>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</si>
  <si>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</si>
  <si>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</si>
  <si>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</si>
  <si>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</si>
  <si>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</si>
  <si>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</si>
  <si>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</si>
  <si>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</si>
  <si>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</si>
  <si>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</si>
  <si>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</si>
  <si>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</si>
  <si>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</si>
  <si>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</si>
  <si>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</si>
  <si>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</si>
  <si>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</si>
  <si>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</si>
  <si>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</si>
  <si>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</si>
  <si>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</si>
  <si>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</si>
  <si>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</si>
  <si>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</si>
  <si>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</si>
  <si>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</si>
  <si>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</si>
  <si>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</si>
  <si>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</si>
  <si>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</si>
  <si>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</si>
  <si>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</si>
  <si>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</si>
  <si>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</si>
  <si>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</si>
  <si>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</si>
  <si>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</si>
  <si>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</si>
  <si>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</si>
  <si>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</si>
  <si>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</si>
  <si>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</si>
  <si>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</si>
  <si>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</si>
  <si>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</si>
  <si>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</si>
  <si>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</si>
  <si>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</si>
  <si>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</si>
  <si>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</si>
  <si>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</si>
  <si>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</si>
  <si>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</si>
  <si>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</si>
  <si>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</si>
  <si>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</si>
  <si>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</si>
  <si>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</si>
  <si>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</si>
  <si>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</si>
  <si>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</si>
  <si>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</si>
  <si>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</si>
  <si>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</si>
  <si>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</si>
  <si>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</si>
  <si>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</si>
  <si>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</si>
  <si>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</si>
  <si>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</si>
  <si>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</si>
  <si>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</si>
  <si>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</si>
  <si>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</si>
  <si>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</si>
  <si>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</si>
  <si>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</si>
  <si>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</si>
  <si>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</si>
  <si>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</si>
  <si>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</si>
  <si>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</si>
  <si>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</si>
  <si>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</si>
  <si>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</si>
  <si>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</si>
  <si>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</si>
  <si>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</si>
  <si>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</si>
  <si>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</si>
  <si>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</si>
  <si>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</si>
  <si>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</si>
  <si>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</si>
  <si>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</si>
  <si>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</si>
  <si>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</si>
  <si>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</si>
  <si>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</si>
  <si>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</si>
  <si>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</si>
  <si>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</si>
  <si>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</si>
  <si>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</si>
  <si>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</si>
  <si>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</si>
  <si>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</si>
  <si>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</si>
  <si>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</si>
  <si>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</si>
  <si>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</si>
  <si>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</si>
  <si>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</si>
  <si>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</si>
  <si>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</si>
  <si>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</si>
  <si>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</si>
  <si>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</si>
  <si>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</si>
  <si>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</si>
  <si>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</si>
  <si>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</si>
  <si>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</si>
  <si>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</si>
  <si>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</si>
  <si>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</si>
  <si>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</si>
  <si>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</si>
  <si>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</si>
  <si>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</si>
  <si>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</si>
  <si>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</si>
  <si>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</si>
  <si>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</si>
  <si>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</si>
  <si>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</si>
  <si>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</si>
  <si>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</si>
  <si>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</si>
  <si>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</si>
  <si>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</si>
  <si>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</si>
  <si>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</si>
  <si>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</si>
  <si>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</si>
  <si>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</si>
  <si>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</si>
  <si>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</si>
  <si>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</si>
  <si>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</si>
  <si>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</si>
  <si>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</si>
  <si>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</si>
  <si>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</si>
  <si>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</si>
  <si>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</si>
  <si>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</si>
  <si>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</si>
  <si>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</si>
  <si>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</si>
  <si>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</si>
  <si>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</si>
  <si>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</si>
  <si>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</si>
  <si>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</si>
  <si>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</si>
  <si>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</si>
  <si>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</si>
  <si>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</si>
  <si>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</si>
  <si>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</si>
  <si>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</si>
  <si>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</si>
  <si>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</si>
  <si>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</si>
  <si>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</si>
  <si>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</si>
  <si>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</si>
  <si>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</si>
  <si>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</si>
  <si>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</si>
  <si>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</si>
  <si>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</si>
  <si>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</si>
  <si>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</si>
  <si>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</si>
  <si>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</si>
  <si>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</si>
  <si>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</si>
  <si>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</si>
  <si>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</si>
  <si>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</si>
  <si>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</si>
  <si>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</si>
  <si>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</si>
  <si>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</si>
  <si>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</si>
  <si>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</si>
  <si>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</si>
  <si>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</si>
  <si>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</si>
  <si>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</si>
  <si>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</si>
  <si>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</si>
  <si>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</si>
  <si>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</si>
  <si>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</si>
  <si>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</si>
  <si>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</si>
  <si>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</si>
  <si>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</si>
  <si>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</si>
  <si>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</si>
  <si>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</si>
  <si>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</si>
  <si>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</si>
  <si>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</si>
  <si>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</si>
  <si>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</si>
  <si>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</si>
  <si>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</si>
  <si>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</si>
  <si>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</si>
  <si>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</si>
  <si>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</si>
  <si>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</si>
  <si>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</si>
  <si>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</si>
  <si>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</si>
  <si>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</si>
  <si>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</si>
  <si>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</si>
  <si>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</si>
  <si>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</si>
  <si>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</si>
  <si>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</si>
  <si>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</si>
  <si>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</si>
  <si>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</si>
  <si>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</si>
  <si>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</si>
  <si>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</si>
  <si>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</si>
  <si>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</si>
  <si>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</si>
  <si>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</si>
  <si>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</si>
  <si>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</si>
  <si>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</si>
  <si>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</si>
  <si>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</si>
  <si>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</si>
  <si>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</si>
  <si>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</si>
  <si>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</si>
  <si>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</si>
  <si>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</si>
  <si>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</si>
  <si>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</si>
  <si>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</si>
  <si>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</si>
  <si>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</si>
  <si>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</si>
  <si>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</si>
  <si>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</si>
  <si>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</si>
  <si>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</si>
  <si>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</si>
  <si>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</si>
  <si>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</si>
  <si>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</si>
  <si>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</si>
  <si>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</si>
  <si>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</si>
  <si>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</si>
  <si>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H90</t>
  </si>
  <si>
    <t>H91</t>
  </si>
  <si>
    <t>H92</t>
  </si>
  <si>
    <t>H93</t>
  </si>
  <si>
    <t>H94</t>
  </si>
  <si>
    <t>H95</t>
  </si>
  <si>
    <t>H96</t>
  </si>
  <si>
    <t>H97</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</si>
  <si>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</si>
  <si>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</si>
  <si>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</si>
  <si>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</si>
  <si>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</si>
  <si>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</si>
  <si>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</si>
  <si>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</si>
  <si>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</si>
  <si>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</si>
  <si>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</si>
  <si>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</si>
  <si>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</si>
  <si>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</si>
  <si>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</si>
  <si>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</si>
  <si>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</si>
  <si>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</si>
  <si>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</si>
  <si>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</si>
  <si>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</si>
  <si>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</si>
  <si>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</si>
  <si>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</si>
  <si>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</si>
  <si>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</si>
  <si>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</si>
  <si>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</si>
  <si>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</si>
  <si>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</si>
  <si>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</si>
  <si>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</si>
  <si>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</si>
  <si>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</si>
  <si>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</si>
  <si>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</si>
  <si>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</si>
  <si>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</si>
  <si>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</si>
  <si>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</si>
  <si>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</si>
  <si>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</si>
  <si>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</si>
  <si>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</si>
  <si>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</si>
  <si>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</si>
  <si>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</si>
  <si>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</si>
  <si>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</si>
  <si>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</si>
  <si>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</si>
  <si>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</si>
  <si>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</si>
  <si>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</si>
  <si>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</si>
  <si>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</si>
  <si>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</si>
  <si>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</si>
  <si>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</si>
  <si>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</si>
  <si>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</si>
  <si>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</si>
  <si>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</si>
  <si>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</si>
  <si>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</si>
  <si>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</si>
  <si>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</si>
  <si>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</si>
  <si>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</si>
  <si>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</si>
  <si>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</si>
  <si>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</si>
  <si>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</si>
  <si>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</si>
  <si>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</si>
  <si>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</si>
  <si>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</si>
  <si>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</si>
  <si>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</si>
  <si>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</si>
  <si>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</si>
  <si>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</si>
  <si>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</si>
  <si>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</si>
  <si>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</si>
  <si>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</si>
  <si>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</si>
  <si>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</si>
  <si>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</si>
  <si>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</si>
  <si>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</si>
  <si>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</si>
  <si>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</si>
  <si>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</si>
  <si>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</si>
  <si>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</si>
  <si>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</si>
  <si>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</si>
  <si>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</si>
  <si>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</si>
  <si>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</si>
  <si>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</si>
  <si>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</si>
  <si>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</si>
  <si>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</si>
  <si>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</si>
  <si>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</si>
  <si>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</si>
  <si>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</si>
  <si>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</si>
  <si>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</si>
  <si>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</si>
  <si>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</si>
  <si>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J1</t>
  </si>
  <si>
    <t>J2</t>
  </si>
  <si>
    <t>J3</t>
  </si>
  <si>
    <t>J4</t>
  </si>
  <si>
    <t>J5</t>
  </si>
  <si>
    <t>J6</t>
  </si>
  <si>
    <t>J7</t>
  </si>
  <si>
    <t>J8</t>
  </si>
  <si>
    <t>J9</t>
  </si>
  <si>
    <t>J10</t>
  </si>
  <si>
    <t>J11</t>
  </si>
  <si>
    <t>J12</t>
  </si>
  <si>
    <t>J13</t>
  </si>
  <si>
    <t>J14</t>
  </si>
  <si>
    <t>J15</t>
  </si>
  <si>
    <t>J16</t>
  </si>
  <si>
    <t>J17</t>
  </si>
  <si>
    <t>J18</t>
  </si>
  <si>
    <t>J19</t>
  </si>
  <si>
    <t>J20</t>
  </si>
  <si>
    <t>J21</t>
  </si>
  <si>
    <t>J22</t>
  </si>
  <si>
    <t>J23</t>
  </si>
  <si>
    <t>J24</t>
  </si>
  <si>
    <t>J25</t>
  </si>
  <si>
    <t>J26</t>
  </si>
  <si>
    <t>J27</t>
  </si>
  <si>
    <t>J28</t>
  </si>
  <si>
    <t>J29</t>
  </si>
  <si>
    <t>J30</t>
  </si>
  <si>
    <t>J31</t>
  </si>
  <si>
    <t>J32</t>
  </si>
  <si>
    <t>J33</t>
  </si>
  <si>
    <t>J34</t>
  </si>
  <si>
    <t>J35</t>
  </si>
  <si>
    <t>J36</t>
  </si>
  <si>
    <t>J37</t>
  </si>
  <si>
    <t>J38</t>
  </si>
  <si>
    <t>J39</t>
  </si>
  <si>
    <t>J40</t>
  </si>
  <si>
    <t>J41</t>
  </si>
  <si>
    <t>J42</t>
  </si>
  <si>
    <t>J43</t>
  </si>
  <si>
    <t>J44</t>
  </si>
  <si>
    <t>J45</t>
  </si>
  <si>
    <t>J46</t>
  </si>
  <si>
    <t>J47</t>
  </si>
  <si>
    <t>J48</t>
  </si>
  <si>
    <t>J49</t>
  </si>
  <si>
    <t>J50</t>
  </si>
  <si>
    <t>J51</t>
  </si>
  <si>
    <t>J52</t>
  </si>
  <si>
    <t>J53</t>
  </si>
  <si>
    <t>J54</t>
  </si>
  <si>
    <t>J55</t>
  </si>
  <si>
    <t>J56</t>
  </si>
  <si>
    <t>J57</t>
  </si>
  <si>
    <t>J58</t>
  </si>
  <si>
    <t>J59</t>
  </si>
  <si>
    <t>J60</t>
  </si>
  <si>
    <t>J61</t>
  </si>
  <si>
    <t>J62</t>
  </si>
  <si>
    <t>J63</t>
  </si>
  <si>
    <t>J64</t>
  </si>
  <si>
    <t>J65</t>
  </si>
  <si>
    <t>J66</t>
  </si>
  <si>
    <t>J67</t>
  </si>
  <si>
    <t>J68</t>
  </si>
  <si>
    <t>J69</t>
  </si>
  <si>
    <t>J70</t>
  </si>
  <si>
    <t>J71</t>
  </si>
  <si>
    <t>J72</t>
  </si>
  <si>
    <t>J73</t>
  </si>
  <si>
    <t>J74</t>
  </si>
  <si>
    <t>J75</t>
  </si>
  <si>
    <t>J76</t>
  </si>
  <si>
    <t>J77</t>
  </si>
  <si>
    <t>J78</t>
  </si>
  <si>
    <t>J79</t>
  </si>
  <si>
    <t>J80</t>
  </si>
  <si>
    <t>J81</t>
  </si>
  <si>
    <t>J82</t>
  </si>
  <si>
    <t>J83</t>
  </si>
  <si>
    <t>J84</t>
  </si>
  <si>
    <t>J85</t>
  </si>
  <si>
    <t>J86</t>
  </si>
  <si>
    <t>J87</t>
  </si>
  <si>
    <t>J88</t>
  </si>
  <si>
    <t>J89</t>
  </si>
  <si>
    <t>J90</t>
  </si>
  <si>
    <t>J91</t>
  </si>
  <si>
    <t>J92</t>
  </si>
  <si>
    <t>J93</t>
  </si>
  <si>
    <t>J94</t>
  </si>
  <si>
    <t>J95</t>
  </si>
  <si>
    <t>J96</t>
  </si>
  <si>
    <t>J97</t>
  </si>
  <si>
    <t>J98</t>
  </si>
  <si>
    <t>J99</t>
  </si>
  <si>
    <t>J100</t>
  </si>
  <si>
    <t>J101</t>
  </si>
  <si>
    <t>J102</t>
  </si>
  <si>
    <t>J103</t>
  </si>
  <si>
    <t>J104</t>
  </si>
  <si>
    <t>J105</t>
  </si>
  <si>
    <t>J106</t>
  </si>
  <si>
    <t>J107</t>
  </si>
  <si>
    <t>J108</t>
  </si>
  <si>
    <t>J109</t>
  </si>
  <si>
    <t>J110</t>
  </si>
  <si>
    <t>J111</t>
  </si>
  <si>
    <t>J112</t>
  </si>
  <si>
    <t>J113</t>
  </si>
  <si>
    <t>J114</t>
  </si>
  <si>
    <t>J115</t>
  </si>
  <si>
    <t>J116</t>
  </si>
  <si>
    <t>J117</t>
  </si>
  <si>
    <t>J118</t>
  </si>
  <si>
    <t>J119</t>
  </si>
  <si>
    <t>J120</t>
  </si>
  <si>
    <t>J121</t>
  </si>
  <si>
    <t>J122</t>
  </si>
  <si>
    <t>J123</t>
  </si>
  <si>
    <t>J124</t>
  </si>
  <si>
    <t>J125</t>
  </si>
  <si>
    <t>J126</t>
  </si>
  <si>
    <t>J127</t>
  </si>
  <si>
    <t>J128</t>
  </si>
  <si>
    <t>J129</t>
  </si>
  <si>
    <t>J130</t>
  </si>
  <si>
    <t>J131</t>
  </si>
  <si>
    <t>J132</t>
  </si>
  <si>
    <t>J133</t>
  </si>
  <si>
    <t>J134</t>
  </si>
  <si>
    <t>J135</t>
  </si>
  <si>
    <t>J136</t>
  </si>
  <si>
    <t>J137</t>
  </si>
  <si>
    <t>J138</t>
  </si>
  <si>
    <t>J139</t>
  </si>
  <si>
    <t>J140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</si>
  <si>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</si>
  <si>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</si>
  <si>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</si>
  <si>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</si>
  <si>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</si>
  <si>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</si>
  <si>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</si>
  <si>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</si>
  <si>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</si>
  <si>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</si>
  <si>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</si>
  <si>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</si>
  <si>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</si>
  <si>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</si>
  <si>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</si>
  <si>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</si>
  <si>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</si>
  <si>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</si>
  <si>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</si>
  <si>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</si>
  <si>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</si>
  <si>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</si>
  <si>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</si>
  <si>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</si>
  <si>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</si>
  <si>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</si>
  <si>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</si>
  <si>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</si>
  <si>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</si>
  <si>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</si>
  <si>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</si>
  <si>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</si>
  <si>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</si>
  <si>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</si>
  <si>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</si>
  <si>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</si>
  <si>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</si>
  <si>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</si>
  <si>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</si>
  <si>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</si>
  <si>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</si>
  <si>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</si>
  <si>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</si>
  <si>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</si>
  <si>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</si>
  <si>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</si>
  <si>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</si>
  <si>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</si>
  <si>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</si>
  <si>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</si>
  <si>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</si>
  <si>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</si>
  <si>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</si>
  <si>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</si>
  <si>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</si>
  <si>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</si>
  <si>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</si>
  <si>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</si>
  <si>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</si>
  <si>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</si>
  <si>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</si>
  <si>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</si>
  <si>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</si>
  <si>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</si>
  <si>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</si>
  <si>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K37</t>
  </si>
  <si>
    <t>K38</t>
  </si>
  <si>
    <t>K39</t>
  </si>
  <si>
    <t>K40</t>
  </si>
  <si>
    <t>K41</t>
  </si>
  <si>
    <t>K42</t>
  </si>
  <si>
    <t>K43</t>
  </si>
  <si>
    <t>K44</t>
  </si>
  <si>
    <t>K45</t>
  </si>
  <si>
    <t>K46</t>
  </si>
  <si>
    <t>K47</t>
  </si>
  <si>
    <t>K48</t>
  </si>
  <si>
    <t>K49</t>
  </si>
  <si>
    <t>K50</t>
  </si>
  <si>
    <t>K51</t>
  </si>
  <si>
    <t>K52</t>
  </si>
  <si>
    <t>K53</t>
  </si>
  <si>
    <t>K54</t>
  </si>
  <si>
    <t>K55</t>
  </si>
  <si>
    <t>K56</t>
  </si>
  <si>
    <t>K57</t>
  </si>
  <si>
    <t>K58</t>
  </si>
  <si>
    <t>K59</t>
  </si>
  <si>
    <t>K60</t>
  </si>
  <si>
    <t>K61</t>
  </si>
  <si>
    <t>K62</t>
  </si>
  <si>
    <t>K63</t>
  </si>
  <si>
    <t>K64</t>
  </si>
  <si>
    <t>K65</t>
  </si>
  <si>
    <t>K66</t>
  </si>
  <si>
    <t>K67</t>
  </si>
  <si>
    <t>K68</t>
  </si>
  <si>
    <t>K69</t>
  </si>
  <si>
    <t>K70</t>
  </si>
  <si>
    <t>K71</t>
  </si>
  <si>
    <t>K72</t>
  </si>
  <si>
    <t>K73</t>
  </si>
  <si>
    <t>K74</t>
  </si>
  <si>
    <t>K75</t>
  </si>
  <si>
    <t>K76</t>
  </si>
  <si>
    <t>K77</t>
  </si>
  <si>
    <t>K78</t>
  </si>
  <si>
    <t>K79</t>
  </si>
  <si>
    <t>K80</t>
  </si>
  <si>
    <t>K81</t>
  </si>
  <si>
    <t>K82</t>
  </si>
  <si>
    <t>K83</t>
  </si>
  <si>
    <t>K84</t>
  </si>
  <si>
    <t>K85</t>
  </si>
  <si>
    <t>K86</t>
  </si>
  <si>
    <t>K87</t>
  </si>
  <si>
    <t>K88</t>
  </si>
  <si>
    <t>K89</t>
  </si>
  <si>
    <t>K90</t>
  </si>
  <si>
    <t>K91</t>
  </si>
  <si>
    <t>K92</t>
  </si>
  <si>
    <t>K93</t>
  </si>
  <si>
    <t>K94</t>
  </si>
  <si>
    <t>K95</t>
  </si>
  <si>
    <t>K96</t>
  </si>
  <si>
    <t>K97</t>
  </si>
  <si>
    <t>K98</t>
  </si>
  <si>
    <t>K99</t>
  </si>
  <si>
    <t>K100</t>
  </si>
  <si>
    <t>K101</t>
  </si>
  <si>
    <t>K102</t>
  </si>
  <si>
    <t>K103</t>
  </si>
  <si>
    <t>K104</t>
  </si>
  <si>
    <t>K105</t>
  </si>
  <si>
    <t>K106</t>
  </si>
  <si>
    <t>K107</t>
  </si>
  <si>
    <t>K108</t>
  </si>
  <si>
    <t>K109</t>
  </si>
  <si>
    <t>K110</t>
  </si>
  <si>
    <t>K111</t>
  </si>
  <si>
    <t>K112</t>
  </si>
  <si>
    <t>K113</t>
  </si>
  <si>
    <t>新採　太郎</t>
    <rPh sb="0" eb="1">
      <t>シン</t>
    </rPh>
    <rPh sb="1" eb="2">
      <t>サイ</t>
    </rPh>
    <rPh sb="3" eb="5">
      <t>タロウ</t>
    </rPh>
    <phoneticPr fontId="1"/>
  </si>
  <si>
    <t>しんさい　たろう</t>
    <phoneticPr fontId="1"/>
  </si>
  <si>
    <t>850-8570</t>
    <phoneticPr fontId="1"/>
  </si>
  <si>
    <t>長崎県長崎市尾上町3-1</t>
    <rPh sb="0" eb="3">
      <t>ナガサキケン</t>
    </rPh>
    <rPh sb="3" eb="6">
      <t>ナガサキシ</t>
    </rPh>
    <rPh sb="6" eb="9">
      <t>オノウエマチ</t>
    </rPh>
    <phoneticPr fontId="1"/>
  </si>
  <si>
    <t>ながさきけんながさきしおのうえまち</t>
    <phoneticPr fontId="1"/>
  </si>
  <si>
    <t>095-824-1111</t>
    <phoneticPr fontId="1"/>
  </si>
  <si>
    <t>長崎県立ｘｘ高等学校卒業</t>
    <rPh sb="0" eb="4">
      <t>ナガサキケンリツ</t>
    </rPh>
    <rPh sb="6" eb="8">
      <t>コウトウ</t>
    </rPh>
    <rPh sb="8" eb="10">
      <t>ガッコウ</t>
    </rPh>
    <rPh sb="10" eb="12">
      <t>ソツギョウ</t>
    </rPh>
    <phoneticPr fontId="1"/>
  </si>
  <si>
    <t>ｘｘ大学ｘｘ学部卒業見込</t>
    <rPh sb="2" eb="4">
      <t>ダイガク</t>
    </rPh>
    <rPh sb="6" eb="8">
      <t>ガクブ</t>
    </rPh>
    <rPh sb="8" eb="10">
      <t>ソツギョウ</t>
    </rPh>
    <rPh sb="10" eb="12">
      <t>ミコ</t>
    </rPh>
    <phoneticPr fontId="1"/>
  </si>
  <si>
    <t>普通自動車免許取得</t>
    <rPh sb="0" eb="2">
      <t>フツウ</t>
    </rPh>
    <rPh sb="2" eb="5">
      <t>ジドウシャ</t>
    </rPh>
    <rPh sb="5" eb="7">
      <t>メンキョ</t>
    </rPh>
    <rPh sb="7" eb="9">
      <t>シュトク</t>
    </rPh>
    <phoneticPr fontId="1"/>
  </si>
  <si>
    <r>
      <t xml:space="preserve">学　　　　　　　　　　　　　歴
</t>
    </r>
    <r>
      <rPr>
        <sz val="8"/>
        <rFont val="ＭＳ Ｐ明朝"/>
        <family val="1"/>
        <charset val="128"/>
      </rPr>
      <t>（小学校以降の学歴を記入）</t>
    </r>
    <rPh sb="0" eb="1">
      <t>ガク</t>
    </rPh>
    <rPh sb="14" eb="15">
      <t>レキ</t>
    </rPh>
    <rPh sb="17" eb="20">
      <t>ショウガッコウ</t>
    </rPh>
    <rPh sb="20" eb="22">
      <t>イコウ</t>
    </rPh>
    <rPh sb="23" eb="25">
      <t>ガクレキ</t>
    </rPh>
    <rPh sb="26" eb="28">
      <t>キニュウ</t>
    </rPh>
    <phoneticPr fontId="1"/>
  </si>
  <si>
    <t>ｘｘ市立ｘｘ</t>
    <rPh sb="2" eb="4">
      <t>シリツ</t>
    </rPh>
    <phoneticPr fontId="1"/>
  </si>
  <si>
    <t>小学校卒業</t>
    <rPh sb="0" eb="3">
      <t>ショウガッコウ</t>
    </rPh>
    <rPh sb="3" eb="5">
      <t>ソツギョウ</t>
    </rPh>
    <phoneticPr fontId="1"/>
  </si>
  <si>
    <t>中学校卒業</t>
    <rPh sb="0" eb="3">
      <t>チュウガッコウ</t>
    </rPh>
    <rPh sb="3" eb="5">
      <t>ソツギョウ</t>
    </rPh>
    <phoneticPr fontId="1"/>
  </si>
  <si>
    <t>高等学校卒業</t>
    <rPh sb="0" eb="2">
      <t>コウトウ</t>
    </rPh>
    <rPh sb="2" eb="4">
      <t>ガッコウ</t>
    </rPh>
    <rPh sb="4" eb="6">
      <t>ソツギョウ</t>
    </rPh>
    <phoneticPr fontId="1"/>
  </si>
  <si>
    <t>長崎県立ｘｘ</t>
    <rPh sb="0" eb="2">
      <t>ナガサキ</t>
    </rPh>
    <rPh sb="2" eb="4">
      <t>ケンリツ</t>
    </rPh>
    <phoneticPr fontId="1"/>
  </si>
  <si>
    <t>ｘｘ大学ｘｘ学部卒業見込</t>
    <phoneticPr fontId="1"/>
  </si>
  <si>
    <r>
      <t xml:space="preserve">②免許・資格
</t>
    </r>
    <r>
      <rPr>
        <sz val="8"/>
        <rFont val="ＭＳ Ｐ明朝"/>
        <family val="1"/>
        <charset val="128"/>
      </rPr>
      <t>（①以外の免許・資格を記入）</t>
    </r>
    <rPh sb="1" eb="3">
      <t>メンキョ</t>
    </rPh>
    <rPh sb="4" eb="6">
      <t>シカク</t>
    </rPh>
    <rPh sb="9" eb="11">
      <t>イガイ</t>
    </rPh>
    <rPh sb="12" eb="14">
      <t>メンキョ</t>
    </rPh>
    <rPh sb="15" eb="17">
      <t>シカク</t>
    </rPh>
    <rPh sb="18" eb="20">
      <t>キニュウ</t>
    </rPh>
    <phoneticPr fontId="1"/>
  </si>
  <si>
    <r>
      <t xml:space="preserve">①免許・資格
</t>
    </r>
    <r>
      <rPr>
        <sz val="8"/>
        <rFont val="ＭＳ Ｐ明朝"/>
        <family val="1"/>
        <charset val="128"/>
      </rPr>
      <t>（</t>
    </r>
    <r>
      <rPr>
        <u/>
        <sz val="8"/>
        <rFont val="ＭＳ Ｐ明朝"/>
        <family val="1"/>
        <charset val="128"/>
      </rPr>
      <t>取得が採用条件となる免許・資格を記入・・・医師、獣医師、薬剤師、保健師など</t>
    </r>
    <r>
      <rPr>
        <sz val="8"/>
        <rFont val="ＭＳ Ｐ明朝"/>
        <family val="1"/>
        <charset val="128"/>
      </rPr>
      <t>）</t>
    </r>
    <rPh sb="1" eb="3">
      <t>メンキョ</t>
    </rPh>
    <rPh sb="4" eb="6">
      <t>シカク</t>
    </rPh>
    <rPh sb="8" eb="10">
      <t>シュトク</t>
    </rPh>
    <rPh sb="11" eb="13">
      <t>サイヨウ</t>
    </rPh>
    <rPh sb="13" eb="15">
      <t>ジョウケン</t>
    </rPh>
    <rPh sb="18" eb="20">
      <t>メンキョ</t>
    </rPh>
    <rPh sb="21" eb="23">
      <t>シカク</t>
    </rPh>
    <rPh sb="24" eb="26">
      <t>キニュウ</t>
    </rPh>
    <rPh sb="29" eb="31">
      <t>イシ</t>
    </rPh>
    <rPh sb="32" eb="35">
      <t>ジュウイシ</t>
    </rPh>
    <rPh sb="36" eb="39">
      <t>ヤクザイシ</t>
    </rPh>
    <rPh sb="40" eb="43">
      <t>ホケンシ</t>
    </rPh>
    <phoneticPr fontId="1"/>
  </si>
  <si>
    <t>保健師免許</t>
    <rPh sb="0" eb="3">
      <t>ホケンシ</t>
    </rPh>
    <rPh sb="3" eb="5">
      <t>メンキョ</t>
    </rPh>
    <phoneticPr fontId="1"/>
  </si>
  <si>
    <t>取得</t>
    <rPh sb="0" eb="2">
      <t>シュトク</t>
    </rPh>
    <phoneticPr fontId="1"/>
  </si>
  <si>
    <t>取得見込</t>
    <rPh sb="0" eb="2">
      <t>シュトク</t>
    </rPh>
    <rPh sb="2" eb="4">
      <t>ミコ</t>
    </rPh>
    <phoneticPr fontId="1"/>
  </si>
  <si>
    <t>ｘｘ町立ｘｘ</t>
    <rPh sb="2" eb="3">
      <t>チョウ</t>
    </rPh>
    <rPh sb="3" eb="4">
      <t>リツ</t>
    </rPh>
    <phoneticPr fontId="1"/>
  </si>
  <si>
    <t>※記入上の注意　　学歴・経歴は１つの学歴・経歴につき１行で記入すること（２行に分けて記入しない）</t>
    <rPh sb="1" eb="3">
      <t>キニュウ</t>
    </rPh>
    <rPh sb="3" eb="4">
      <t>ジョウ</t>
    </rPh>
    <rPh sb="5" eb="7">
      <t>チュウイ</t>
    </rPh>
    <rPh sb="9" eb="11">
      <t>ガクレキ</t>
    </rPh>
    <rPh sb="12" eb="14">
      <t>ケイレキ</t>
    </rPh>
    <rPh sb="18" eb="20">
      <t>ガクレキ</t>
    </rPh>
    <rPh sb="21" eb="23">
      <t>ケイレキ</t>
    </rPh>
    <rPh sb="27" eb="28">
      <t>ギョウ</t>
    </rPh>
    <rPh sb="29" eb="31">
      <t>キニュウ</t>
    </rPh>
    <rPh sb="37" eb="38">
      <t>ギョウ</t>
    </rPh>
    <rPh sb="39" eb="40">
      <t>ワ</t>
    </rPh>
    <rPh sb="42" eb="44">
      <t>キニュウ</t>
    </rPh>
    <phoneticPr fontId="1"/>
  </si>
  <si>
    <t>職名</t>
    <rPh sb="0" eb="2">
      <t>ショクメイ</t>
    </rPh>
    <phoneticPr fontId="1"/>
  </si>
  <si>
    <t>会計年度任用職員</t>
    <rPh sb="0" eb="2">
      <t>カイケイ</t>
    </rPh>
    <rPh sb="2" eb="4">
      <t>ネンド</t>
    </rPh>
    <rPh sb="4" eb="5">
      <t>ニン</t>
    </rPh>
    <rPh sb="5" eb="6">
      <t>ヨウ</t>
    </rPh>
    <rPh sb="6" eb="8">
      <t>ショクイン</t>
    </rPh>
    <phoneticPr fontId="1"/>
  </si>
  <si>
    <t>職種</t>
    <rPh sb="0" eb="2">
      <t>ショクシュ</t>
    </rPh>
    <phoneticPr fontId="1"/>
  </si>
  <si>
    <t>薬剤師</t>
  </si>
  <si>
    <t>診療放射線技師</t>
  </si>
  <si>
    <t>臨床検査技師</t>
  </si>
  <si>
    <t>診療エックス線技師</t>
  </si>
  <si>
    <t>看護師</t>
  </si>
  <si>
    <t>保健師</t>
  </si>
  <si>
    <t>守衛</t>
  </si>
  <si>
    <t>監視員</t>
  </si>
  <si>
    <t>学卒区分</t>
    <rPh sb="0" eb="2">
      <t>ガクソツ</t>
    </rPh>
    <rPh sb="2" eb="4">
      <t>クブン</t>
    </rPh>
    <phoneticPr fontId="1"/>
  </si>
  <si>
    <t>初任給</t>
    <rPh sb="0" eb="3">
      <t>ショニンキュウ</t>
    </rPh>
    <phoneticPr fontId="1"/>
  </si>
  <si>
    <t>大学６卒</t>
    <rPh sb="0" eb="2">
      <t>ダイガク</t>
    </rPh>
    <rPh sb="3" eb="4">
      <t>ソツ</t>
    </rPh>
    <phoneticPr fontId="1"/>
  </si>
  <si>
    <t>大学４卒</t>
    <rPh sb="0" eb="2">
      <t>ダイガク</t>
    </rPh>
    <rPh sb="3" eb="4">
      <t>ソツ</t>
    </rPh>
    <phoneticPr fontId="1"/>
  </si>
  <si>
    <t>短大３卒</t>
    <rPh sb="0" eb="2">
      <t>タンダイ</t>
    </rPh>
    <rPh sb="3" eb="4">
      <t>ソツ</t>
    </rPh>
    <phoneticPr fontId="1"/>
  </si>
  <si>
    <t>短大２卒</t>
    <rPh sb="0" eb="2">
      <t>タンダイ</t>
    </rPh>
    <rPh sb="3" eb="4">
      <t>ソツ</t>
    </rPh>
    <phoneticPr fontId="1"/>
  </si>
  <si>
    <t>学歴免許等</t>
    <rPh sb="0" eb="2">
      <t>ガクレキ</t>
    </rPh>
    <rPh sb="2" eb="4">
      <t>メンキョ</t>
    </rPh>
    <rPh sb="4" eb="5">
      <t>トウ</t>
    </rPh>
    <phoneticPr fontId="1"/>
  </si>
  <si>
    <t>経験年数換算</t>
    <rPh sb="0" eb="2">
      <t>ケイケン</t>
    </rPh>
    <rPh sb="2" eb="4">
      <t>ネンスウ</t>
    </rPh>
    <rPh sb="4" eb="6">
      <t>カンザン</t>
    </rPh>
    <phoneticPr fontId="1"/>
  </si>
  <si>
    <t>一般事務等</t>
    <rPh sb="0" eb="2">
      <t>イッパン</t>
    </rPh>
    <rPh sb="2" eb="5">
      <t>ジムトウ</t>
    </rPh>
    <phoneticPr fontId="1"/>
  </si>
  <si>
    <t>学歴</t>
    <rPh sb="0" eb="2">
      <t>ガクレキ</t>
    </rPh>
    <phoneticPr fontId="1"/>
  </si>
  <si>
    <t>60月まで</t>
    <rPh sb="2" eb="3">
      <t>ツキ</t>
    </rPh>
    <phoneticPr fontId="1"/>
  </si>
  <si>
    <t>上限</t>
    <rPh sb="0" eb="2">
      <t>ジョウゲン</t>
    </rPh>
    <phoneticPr fontId="1"/>
  </si>
  <si>
    <t>基礎号給</t>
    <rPh sb="0" eb="2">
      <t>キソ</t>
    </rPh>
    <rPh sb="2" eb="3">
      <t>ゴウ</t>
    </rPh>
    <rPh sb="3" eb="4">
      <t>キュウ</t>
    </rPh>
    <phoneticPr fontId="1"/>
  </si>
  <si>
    <t>離職者訓練推進員</t>
    <phoneticPr fontId="1"/>
  </si>
  <si>
    <t>薬剤師免許</t>
    <rPh sb="0" eb="3">
      <t>ヤクザイシ</t>
    </rPh>
    <rPh sb="3" eb="5">
      <t>メンキョ</t>
    </rPh>
    <phoneticPr fontId="1"/>
  </si>
  <si>
    <t>獣医師免許</t>
    <rPh sb="0" eb="3">
      <t>ジュウイシ</t>
    </rPh>
    <rPh sb="3" eb="5">
      <t>メンキョ</t>
    </rPh>
    <phoneticPr fontId="1"/>
  </si>
  <si>
    <t>看護師免許</t>
    <rPh sb="0" eb="3">
      <t>カンゴシ</t>
    </rPh>
    <rPh sb="3" eb="5">
      <t>メンキョ</t>
    </rPh>
    <phoneticPr fontId="1"/>
  </si>
  <si>
    <t>事務補助等</t>
    <rPh sb="0" eb="2">
      <t>ジム</t>
    </rPh>
    <rPh sb="2" eb="4">
      <t>ホジョ</t>
    </rPh>
    <rPh sb="4" eb="5">
      <t>トウ</t>
    </rPh>
    <phoneticPr fontId="1"/>
  </si>
  <si>
    <t>衛生検査技師</t>
    <phoneticPr fontId="1"/>
  </si>
  <si>
    <t>理学療法士</t>
    <phoneticPr fontId="1"/>
  </si>
  <si>
    <t>作業療法士</t>
    <phoneticPr fontId="1"/>
  </si>
  <si>
    <t>言語聴覚士</t>
    <phoneticPr fontId="1"/>
  </si>
  <si>
    <t>歯科衛生士</t>
    <phoneticPr fontId="1"/>
  </si>
  <si>
    <t>歯科技工士</t>
    <phoneticPr fontId="1"/>
  </si>
  <si>
    <t>あん摩マッサージ指圧師</t>
    <phoneticPr fontId="1"/>
  </si>
  <si>
    <t>その他の医療技術補助員</t>
    <rPh sb="2" eb="3">
      <t>タ</t>
    </rPh>
    <rPh sb="4" eb="6">
      <t>イリョウ</t>
    </rPh>
    <rPh sb="6" eb="8">
      <t>ギジュツ</t>
    </rPh>
    <rPh sb="8" eb="11">
      <t>ホジョイン</t>
    </rPh>
    <phoneticPr fontId="1"/>
  </si>
  <si>
    <t>汽かん士</t>
    <phoneticPr fontId="1"/>
  </si>
  <si>
    <t>運転士</t>
    <phoneticPr fontId="1"/>
  </si>
  <si>
    <t>自動車整備士</t>
    <phoneticPr fontId="1"/>
  </si>
  <si>
    <t>電気士</t>
    <phoneticPr fontId="1"/>
  </si>
  <si>
    <t>交換技術員</t>
    <phoneticPr fontId="1"/>
  </si>
  <si>
    <t>営繕技術員</t>
    <phoneticPr fontId="1"/>
  </si>
  <si>
    <t>窯業技術員</t>
    <phoneticPr fontId="1"/>
  </si>
  <si>
    <t>機械操作技術員</t>
    <phoneticPr fontId="1"/>
  </si>
  <si>
    <t>キーパンチャー</t>
    <phoneticPr fontId="1"/>
  </si>
  <si>
    <t>庁務員</t>
    <phoneticPr fontId="1"/>
  </si>
  <si>
    <t>農事員</t>
    <phoneticPr fontId="1"/>
  </si>
  <si>
    <t>畜産技術員</t>
    <phoneticPr fontId="1"/>
  </si>
  <si>
    <t>調理員</t>
    <phoneticPr fontId="1"/>
  </si>
  <si>
    <t>業務員</t>
    <phoneticPr fontId="1"/>
  </si>
  <si>
    <t>介助員</t>
    <phoneticPr fontId="1"/>
  </si>
  <si>
    <t>医療職二</t>
    <rPh sb="0" eb="2">
      <t>イリョウ</t>
    </rPh>
    <rPh sb="2" eb="3">
      <t>ショク</t>
    </rPh>
    <rPh sb="3" eb="4">
      <t>ニ</t>
    </rPh>
    <phoneticPr fontId="1"/>
  </si>
  <si>
    <t>医療職三</t>
    <rPh sb="0" eb="2">
      <t>イリョウ</t>
    </rPh>
    <rPh sb="2" eb="3">
      <t>ショク</t>
    </rPh>
    <rPh sb="3" eb="4">
      <t>サン</t>
    </rPh>
    <phoneticPr fontId="1"/>
  </si>
  <si>
    <t>母子自立支援員_社会福祉主事任用資格あり</t>
    <phoneticPr fontId="1"/>
  </si>
  <si>
    <t>母子自立支援員_社会福祉主事任用資格なし</t>
    <phoneticPr fontId="1"/>
  </si>
  <si>
    <t>薬剤師_業務補助</t>
    <phoneticPr fontId="1"/>
  </si>
  <si>
    <t>獣医師_と畜検査</t>
    <phoneticPr fontId="1"/>
  </si>
  <si>
    <t>獣医師_狂犬病予防員</t>
    <phoneticPr fontId="1"/>
  </si>
  <si>
    <t>獣医師_業務補助</t>
    <phoneticPr fontId="1"/>
  </si>
  <si>
    <t>保健師_業務補助</t>
    <phoneticPr fontId="1"/>
  </si>
  <si>
    <t>看護師_業務補助</t>
    <phoneticPr fontId="1"/>
  </si>
  <si>
    <t>12月換算</t>
    <rPh sb="2" eb="3">
      <t>ツキ</t>
    </rPh>
    <rPh sb="3" eb="5">
      <t>カンザン</t>
    </rPh>
    <phoneticPr fontId="1"/>
  </si>
  <si>
    <t>80・50</t>
    <phoneticPr fontId="1"/>
  </si>
  <si>
    <t>-(</t>
    <phoneticPr fontId="1"/>
  </si>
  <si>
    <t>)=</t>
  </si>
  <si>
    <t>)=</t>
    <phoneticPr fontId="1"/>
  </si>
  <si>
    <t>原則</t>
    <rPh sb="0" eb="2">
      <t>ゲンソク</t>
    </rPh>
    <phoneticPr fontId="1"/>
  </si>
  <si>
    <t>特例</t>
    <rPh sb="0" eb="2">
      <t>トクレイ</t>
    </rPh>
    <phoneticPr fontId="1"/>
  </si>
  <si>
    <t>消防学校教官補佐</t>
    <rPh sb="4" eb="6">
      <t>キョウカン</t>
    </rPh>
    <rPh sb="6" eb="8">
      <t>ホサ</t>
    </rPh>
    <phoneticPr fontId="1"/>
  </si>
  <si>
    <t>庁舎営繕員</t>
    <rPh sb="4" eb="5">
      <t>イン</t>
    </rPh>
    <phoneticPr fontId="1"/>
  </si>
  <si>
    <t>電話設備保守管理員</t>
    <rPh sb="6" eb="9">
      <t>カンリイン</t>
    </rPh>
    <phoneticPr fontId="1"/>
  </si>
  <si>
    <t>情報基盤専門員</t>
    <rPh sb="0" eb="2">
      <t>ジョウホウ</t>
    </rPh>
    <rPh sb="2" eb="4">
      <t>キバン</t>
    </rPh>
    <rPh sb="4" eb="7">
      <t>センモンイン</t>
    </rPh>
    <phoneticPr fontId="1"/>
  </si>
  <si>
    <t>電子県庁専門員</t>
    <rPh sb="4" eb="7">
      <t>センモンイン</t>
    </rPh>
    <phoneticPr fontId="1"/>
  </si>
  <si>
    <t>PCヘルプデスク</t>
    <phoneticPr fontId="1"/>
  </si>
  <si>
    <t>消費生活相談員</t>
    <phoneticPr fontId="1"/>
  </si>
  <si>
    <t>国民健康保険医療給付専門指導員</t>
    <phoneticPr fontId="1"/>
  </si>
  <si>
    <t>発達障害児支援体制整備研修講師</t>
    <rPh sb="0" eb="2">
      <t>ハッタツ</t>
    </rPh>
    <rPh sb="2" eb="4">
      <t>ショウガイ</t>
    </rPh>
    <rPh sb="4" eb="5">
      <t>ジ</t>
    </rPh>
    <rPh sb="5" eb="7">
      <t>シエン</t>
    </rPh>
    <rPh sb="7" eb="9">
      <t>タイセイ</t>
    </rPh>
    <rPh sb="9" eb="11">
      <t>セイビ</t>
    </rPh>
    <rPh sb="11" eb="13">
      <t>ケンシュウ</t>
    </rPh>
    <rPh sb="13" eb="15">
      <t>コウシ</t>
    </rPh>
    <phoneticPr fontId="1"/>
  </si>
  <si>
    <t>統括キャリアコーディネーター</t>
    <phoneticPr fontId="1"/>
  </si>
  <si>
    <t>キャリアコーディネーター</t>
    <phoneticPr fontId="1"/>
  </si>
  <si>
    <t>公務員</t>
    <rPh sb="0" eb="3">
      <t>コウムイン</t>
    </rPh>
    <phoneticPr fontId="1"/>
  </si>
  <si>
    <t>直接役立つ経験</t>
    <rPh sb="0" eb="2">
      <t>チョクセツ</t>
    </rPh>
    <rPh sb="2" eb="4">
      <t>ヤクダ</t>
    </rPh>
    <rPh sb="5" eb="7">
      <t>ケイケン</t>
    </rPh>
    <phoneticPr fontId="1"/>
  </si>
  <si>
    <t>民間</t>
    <rPh sb="0" eb="2">
      <t>ミンカン</t>
    </rPh>
    <phoneticPr fontId="1"/>
  </si>
  <si>
    <t>その他</t>
    <rPh sb="2" eb="3">
      <t>タ</t>
    </rPh>
    <phoneticPr fontId="1"/>
  </si>
  <si>
    <t>有用な経験</t>
    <rPh sb="0" eb="2">
      <t>ユウヨウ</t>
    </rPh>
    <rPh sb="3" eb="5">
      <t>ケイケン</t>
    </rPh>
    <phoneticPr fontId="1"/>
  </si>
  <si>
    <t>学校</t>
    <rPh sb="0" eb="2">
      <t>ガッコウ</t>
    </rPh>
    <phoneticPr fontId="1"/>
  </si>
  <si>
    <t>○医療職給料表（二）昇格時号給対応表</t>
    <rPh sb="1" eb="3">
      <t>イリョウ</t>
    </rPh>
    <rPh sb="3" eb="4">
      <t>ショク</t>
    </rPh>
    <rPh sb="4" eb="6">
      <t>キュウリョウ</t>
    </rPh>
    <rPh sb="6" eb="7">
      <t>ヒョウ</t>
    </rPh>
    <rPh sb="8" eb="9">
      <t>2</t>
    </rPh>
    <rPh sb="10" eb="13">
      <t>ショウカクジ</t>
    </rPh>
    <rPh sb="13" eb="14">
      <t>ゴウ</t>
    </rPh>
    <rPh sb="14" eb="15">
      <t>キュウ</t>
    </rPh>
    <rPh sb="15" eb="18">
      <t>タイオウヒョウ</t>
    </rPh>
    <phoneticPr fontId="1"/>
  </si>
  <si>
    <t>昇格した日の前日に受けていた号給</t>
    <rPh sb="0" eb="2">
      <t>ショウカク</t>
    </rPh>
    <rPh sb="4" eb="5">
      <t>ヒ</t>
    </rPh>
    <rPh sb="6" eb="8">
      <t>ゼンジツ</t>
    </rPh>
    <rPh sb="9" eb="10">
      <t>ウ</t>
    </rPh>
    <rPh sb="14" eb="16">
      <t>ゴウキュウ</t>
    </rPh>
    <phoneticPr fontId="1"/>
  </si>
  <si>
    <t>昇格後の号給</t>
    <rPh sb="0" eb="2">
      <t>ショウカク</t>
    </rPh>
    <rPh sb="2" eb="3">
      <t>ゴ</t>
    </rPh>
    <rPh sb="4" eb="6">
      <t>ゴウキュウ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</si>
  <si>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</si>
  <si>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</si>
  <si>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</si>
  <si>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</si>
  <si>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</si>
  <si>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</si>
  <si>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Ｈ３０．４．１昇格対応表改正</t>
    <rPh sb="7" eb="9">
      <t>ショウカク</t>
    </rPh>
    <rPh sb="9" eb="11">
      <t>タイオウ</t>
    </rPh>
    <rPh sb="11" eb="12">
      <t>ヒョウ</t>
    </rPh>
    <rPh sb="12" eb="14">
      <t>カイセイ</t>
    </rPh>
    <phoneticPr fontId="1"/>
  </si>
  <si>
    <t>現業（一）</t>
    <rPh sb="0" eb="2">
      <t>ゲンギョウ</t>
    </rPh>
    <rPh sb="3" eb="4">
      <t>イチ</t>
    </rPh>
    <phoneticPr fontId="1"/>
  </si>
  <si>
    <t>12月換算</t>
    <phoneticPr fontId="1"/>
  </si>
  <si>
    <t>現業（一）以外</t>
    <rPh sb="0" eb="2">
      <t>ゲンギョウ</t>
    </rPh>
    <rPh sb="3" eb="4">
      <t>イチ</t>
    </rPh>
    <rPh sb="5" eb="7">
      <t>イガイ</t>
    </rPh>
    <phoneticPr fontId="1"/>
  </si>
  <si>
    <t>学歴超過</t>
    <rPh sb="0" eb="2">
      <t>ガクレキ</t>
    </rPh>
    <rPh sb="2" eb="4">
      <t>チョウカ</t>
    </rPh>
    <phoneticPr fontId="1"/>
  </si>
  <si>
    <t>10年まで</t>
    <rPh sb="2" eb="3">
      <t>ネン</t>
    </rPh>
    <phoneticPr fontId="1"/>
  </si>
  <si>
    <t>10年以上</t>
    <rPh sb="2" eb="3">
      <t>ネン</t>
    </rPh>
    <rPh sb="3" eb="5">
      <t>イジョウ</t>
    </rPh>
    <phoneticPr fontId="1"/>
  </si>
  <si>
    <t>120月まで（2/2計算）</t>
    <rPh sb="3" eb="4">
      <t>ツキ</t>
    </rPh>
    <rPh sb="10" eb="12">
      <t>ケイサン</t>
    </rPh>
    <phoneticPr fontId="1"/>
  </si>
  <si>
    <t>120月以上（4/5計算）</t>
    <rPh sb="3" eb="4">
      <t>ツキ</t>
    </rPh>
    <rPh sb="4" eb="6">
      <t>イジョウ</t>
    </rPh>
    <rPh sb="10" eb="12">
      <t>ケイサン</t>
    </rPh>
    <phoneticPr fontId="1"/>
  </si>
  <si>
    <t>120月以上（2/3計算）</t>
    <rPh sb="3" eb="4">
      <t>ツキ</t>
    </rPh>
    <rPh sb="4" eb="6">
      <t>イジョウ</t>
    </rPh>
    <rPh sb="10" eb="12">
      <t>ケイサン</t>
    </rPh>
    <phoneticPr fontId="1"/>
  </si>
  <si>
    <t>7年まで</t>
    <rPh sb="1" eb="2">
      <t>ネン</t>
    </rPh>
    <phoneticPr fontId="1"/>
  </si>
  <si>
    <t>84月まで(2/2計算）</t>
    <rPh sb="2" eb="3">
      <t>ツキ</t>
    </rPh>
    <rPh sb="9" eb="11">
      <t>ケイサン</t>
    </rPh>
    <phoneticPr fontId="1"/>
  </si>
  <si>
    <t>84月以上120月未満(4/5）</t>
    <rPh sb="2" eb="3">
      <t>ツキ</t>
    </rPh>
    <rPh sb="3" eb="5">
      <t>イジョウ</t>
    </rPh>
    <rPh sb="8" eb="9">
      <t>ツキ</t>
    </rPh>
    <rPh sb="9" eb="11">
      <t>ミマン</t>
    </rPh>
    <phoneticPr fontId="1"/>
  </si>
  <si>
    <t>5年まで</t>
    <rPh sb="1" eb="2">
      <t>ネン</t>
    </rPh>
    <phoneticPr fontId="1"/>
  </si>
  <si>
    <t>60月以上120月未満（4/5）</t>
    <rPh sb="2" eb="3">
      <t>ツキ</t>
    </rPh>
    <rPh sb="3" eb="5">
      <t>イジョウ</t>
    </rPh>
    <rPh sb="8" eb="9">
      <t>ツキ</t>
    </rPh>
    <rPh sb="9" eb="11">
      <t>ミマン</t>
    </rPh>
    <phoneticPr fontId="1"/>
  </si>
  <si>
    <t>120月以上（2/2計算）</t>
    <rPh sb="3" eb="4">
      <t>ツキ</t>
    </rPh>
    <rPh sb="4" eb="6">
      <t>イジョウ</t>
    </rPh>
    <rPh sb="10" eb="12">
      <t>ケイサン</t>
    </rPh>
    <phoneticPr fontId="1"/>
  </si>
  <si>
    <t>県立学校業務補助職員</t>
    <rPh sb="0" eb="2">
      <t>ケンリツ</t>
    </rPh>
    <rPh sb="2" eb="4">
      <t>ガッコウ</t>
    </rPh>
    <rPh sb="4" eb="6">
      <t>ギョウム</t>
    </rPh>
    <rPh sb="6" eb="8">
      <t>ホジョ</t>
    </rPh>
    <rPh sb="8" eb="10">
      <t>ショクイン</t>
    </rPh>
    <phoneticPr fontId="1"/>
  </si>
  <si>
    <t>有用</t>
    <rPh sb="0" eb="2">
      <t>ユウヨウ</t>
    </rPh>
    <phoneticPr fontId="1"/>
  </si>
  <si>
    <t>有用以外</t>
    <rPh sb="0" eb="2">
      <t>ユウヨウ</t>
    </rPh>
    <rPh sb="2" eb="4">
      <t>イガイ</t>
    </rPh>
    <phoneticPr fontId="1"/>
  </si>
  <si>
    <t>有用な経験以外</t>
    <rPh sb="0" eb="2">
      <t>ユウヨウ</t>
    </rPh>
    <rPh sb="3" eb="5">
      <t>ケイケン</t>
    </rPh>
    <rPh sb="5" eb="7">
      <t>イガイ</t>
    </rPh>
    <phoneticPr fontId="1"/>
  </si>
  <si>
    <t>高等技術専門校講師</t>
    <rPh sb="0" eb="2">
      <t>コウトウ</t>
    </rPh>
    <rPh sb="2" eb="4">
      <t>ギジュツ</t>
    </rPh>
    <rPh sb="4" eb="6">
      <t>センモン</t>
    </rPh>
    <rPh sb="6" eb="7">
      <t>コウ</t>
    </rPh>
    <rPh sb="7" eb="9">
      <t>コウシ</t>
    </rPh>
    <phoneticPr fontId="1"/>
  </si>
  <si>
    <t>登記事務嘱託員</t>
    <rPh sb="2" eb="4">
      <t>ジム</t>
    </rPh>
    <rPh sb="4" eb="7">
      <t>ショクタクイン</t>
    </rPh>
    <phoneticPr fontId="1"/>
  </si>
  <si>
    <t>県営林登記事務等嘱託員</t>
    <rPh sb="2" eb="3">
      <t>リン</t>
    </rPh>
    <rPh sb="3" eb="5">
      <t>トウキ</t>
    </rPh>
    <rPh sb="5" eb="8">
      <t>ジムトウ</t>
    </rPh>
    <rPh sb="8" eb="11">
      <t>ショクタクイン</t>
    </rPh>
    <phoneticPr fontId="1"/>
  </si>
  <si>
    <t>県営住宅家賃徴収事務嘱託員</t>
    <rPh sb="0" eb="2">
      <t>ケンエイ</t>
    </rPh>
    <rPh sb="2" eb="4">
      <t>ジュウタク</t>
    </rPh>
    <rPh sb="4" eb="6">
      <t>ヤチン</t>
    </rPh>
    <rPh sb="6" eb="8">
      <t>チョウシュウ</t>
    </rPh>
    <rPh sb="8" eb="10">
      <t>ジム</t>
    </rPh>
    <rPh sb="10" eb="13">
      <t>ショクタクイン</t>
    </rPh>
    <phoneticPr fontId="1"/>
  </si>
  <si>
    <t>県営住宅家賃徴収及び住宅管理事務嘱託員</t>
    <rPh sb="0" eb="2">
      <t>ケンエイ</t>
    </rPh>
    <rPh sb="2" eb="4">
      <t>ジュウタク</t>
    </rPh>
    <rPh sb="4" eb="6">
      <t>ヤチン</t>
    </rPh>
    <rPh sb="6" eb="8">
      <t>チョウシュウ</t>
    </rPh>
    <rPh sb="8" eb="9">
      <t>オヨ</t>
    </rPh>
    <rPh sb="10" eb="12">
      <t>ジュウタク</t>
    </rPh>
    <rPh sb="12" eb="14">
      <t>カンリ</t>
    </rPh>
    <rPh sb="14" eb="16">
      <t>ジム</t>
    </rPh>
    <rPh sb="16" eb="19">
      <t>ショクタクイン</t>
    </rPh>
    <phoneticPr fontId="1"/>
  </si>
  <si>
    <t>用地嘱託員</t>
    <rPh sb="4" eb="5">
      <t>イン</t>
    </rPh>
    <phoneticPr fontId="1"/>
  </si>
  <si>
    <t>歴史民族資料館学芸員</t>
    <phoneticPr fontId="1"/>
  </si>
  <si>
    <t>離島交流アドバイザー</t>
    <phoneticPr fontId="1"/>
  </si>
  <si>
    <t>カラーガード</t>
    <phoneticPr fontId="1"/>
  </si>
  <si>
    <t>交番相談員</t>
    <phoneticPr fontId="1"/>
  </si>
  <si>
    <t>上記以外の職</t>
    <rPh sb="0" eb="2">
      <t>ジョウキ</t>
    </rPh>
    <rPh sb="2" eb="4">
      <t>イガイ</t>
    </rPh>
    <rPh sb="5" eb="6">
      <t>ショク</t>
    </rPh>
    <phoneticPr fontId="1"/>
  </si>
  <si>
    <t>獣医師_家畜防疫・衛生指導嘱託員</t>
    <rPh sb="6" eb="8">
      <t>ボウエキ</t>
    </rPh>
    <rPh sb="13" eb="16">
      <t>ショクタクイン</t>
    </rPh>
    <phoneticPr fontId="1"/>
  </si>
  <si>
    <t>獣医師_上記以外の職</t>
    <rPh sb="4" eb="6">
      <t>ジョウキ</t>
    </rPh>
    <rPh sb="6" eb="8">
      <t>イガイ</t>
    </rPh>
    <rPh sb="9" eb="10">
      <t>ショク</t>
    </rPh>
    <phoneticPr fontId="1"/>
  </si>
  <si>
    <t>栄養士</t>
    <phoneticPr fontId="1"/>
  </si>
  <si>
    <t>短大卒</t>
    <rPh sb="0" eb="3">
      <t>タンダイソツ</t>
    </rPh>
    <phoneticPr fontId="1"/>
  </si>
  <si>
    <t>高校専攻科卒</t>
    <rPh sb="0" eb="2">
      <t>コウコウ</t>
    </rPh>
    <rPh sb="2" eb="4">
      <t>センコウ</t>
    </rPh>
    <rPh sb="4" eb="5">
      <t>カ</t>
    </rPh>
    <rPh sb="5" eb="6">
      <t>ソツ</t>
    </rPh>
    <phoneticPr fontId="1"/>
  </si>
  <si>
    <t>免許</t>
    <rPh sb="0" eb="2">
      <t>メンキョ</t>
    </rPh>
    <phoneticPr fontId="1"/>
  </si>
  <si>
    <t>准看護師免許</t>
    <rPh sb="0" eb="1">
      <t>ジュン</t>
    </rPh>
    <rPh sb="1" eb="4">
      <t>カンゴシ</t>
    </rPh>
    <rPh sb="4" eb="6">
      <t>メンキョ</t>
    </rPh>
    <phoneticPr fontId="1"/>
  </si>
  <si>
    <t>経歴エラーチェック用計算</t>
    <rPh sb="0" eb="2">
      <t>ケイレキ</t>
    </rPh>
    <rPh sb="9" eb="10">
      <t>ヨウ</t>
    </rPh>
    <rPh sb="10" eb="12">
      <t>ケイサン</t>
    </rPh>
    <phoneticPr fontId="1"/>
  </si>
  <si>
    <t>高校卒</t>
    <rPh sb="0" eb="3">
      <t>コウコウソツ</t>
    </rPh>
    <phoneticPr fontId="1"/>
  </si>
  <si>
    <t>住宅支援員</t>
    <rPh sb="0" eb="2">
      <t>ジュウタク</t>
    </rPh>
    <rPh sb="2" eb="4">
      <t>シエン</t>
    </rPh>
    <rPh sb="4" eb="5">
      <t>イン</t>
    </rPh>
    <phoneticPr fontId="1"/>
  </si>
  <si>
    <t>警察特別事務員</t>
    <rPh sb="6" eb="7">
      <t>イン</t>
    </rPh>
    <phoneticPr fontId="1"/>
  </si>
  <si>
    <t>大学卒</t>
    <rPh sb="0" eb="2">
      <t>ダイガク</t>
    </rPh>
    <rPh sb="2" eb="3">
      <t>ソツ</t>
    </rPh>
    <phoneticPr fontId="1"/>
  </si>
  <si>
    <t>短大卒</t>
    <rPh sb="0" eb="2">
      <t>タンダイ</t>
    </rPh>
    <rPh sb="2" eb="3">
      <t>ソツ</t>
    </rPh>
    <phoneticPr fontId="1"/>
  </si>
  <si>
    <t>中学卒</t>
    <rPh sb="0" eb="2">
      <t>チュウガク</t>
    </rPh>
    <rPh sb="2" eb="3">
      <t>ソツ</t>
    </rPh>
    <phoneticPr fontId="1"/>
  </si>
  <si>
    <t>学歴免許等取得前</t>
    <rPh sb="0" eb="2">
      <t>ガクレキ</t>
    </rPh>
    <rPh sb="2" eb="4">
      <t>メンキョ</t>
    </rPh>
    <rPh sb="4" eb="5">
      <t>トウ</t>
    </rPh>
    <rPh sb="5" eb="7">
      <t>シュトク</t>
    </rPh>
    <rPh sb="7" eb="8">
      <t>マエ</t>
    </rPh>
    <phoneticPr fontId="1"/>
  </si>
  <si>
    <t>補正後</t>
    <rPh sb="0" eb="2">
      <t>ホセイ</t>
    </rPh>
    <rPh sb="2" eb="3">
      <t>ゴ</t>
    </rPh>
    <phoneticPr fontId="1"/>
  </si>
  <si>
    <t>月</t>
    <rPh sb="0" eb="1">
      <t>ツキ</t>
    </rPh>
    <phoneticPr fontId="1"/>
  </si>
  <si>
    <t>-</t>
    <phoneticPr fontId="1"/>
  </si>
  <si>
    <t>↓</t>
    <phoneticPr fontId="1"/>
  </si>
  <si>
    <t>残月
調整</t>
    <rPh sb="0" eb="1">
      <t>ザン</t>
    </rPh>
    <rPh sb="1" eb="2">
      <t>ツキ</t>
    </rPh>
    <rPh sb="3" eb="4">
      <t>チョウ</t>
    </rPh>
    <rPh sb="4" eb="5">
      <t>ヒトシ</t>
    </rPh>
    <phoneticPr fontId="1"/>
  </si>
  <si>
    <t>会計年度任用職員　給料（報酬）基礎額算出表</t>
    <rPh sb="0" eb="2">
      <t>カイケイ</t>
    </rPh>
    <rPh sb="2" eb="4">
      <t>ネンド</t>
    </rPh>
    <rPh sb="4" eb="6">
      <t>ニンヨウ</t>
    </rPh>
    <rPh sb="6" eb="8">
      <t>ショクイン</t>
    </rPh>
    <rPh sb="9" eb="11">
      <t>キュウリョウ</t>
    </rPh>
    <rPh sb="12" eb="14">
      <t>ホウシュウ</t>
    </rPh>
    <rPh sb="15" eb="17">
      <t>キソ</t>
    </rPh>
    <rPh sb="17" eb="18">
      <t>ガク</t>
    </rPh>
    <rPh sb="18" eb="20">
      <t>サンシュツ</t>
    </rPh>
    <rPh sb="20" eb="21">
      <t>ヒョウ</t>
    </rPh>
    <phoneticPr fontId="1"/>
  </si>
  <si>
    <t>その他（無免）</t>
    <rPh sb="2" eb="3">
      <t>タ</t>
    </rPh>
    <rPh sb="4" eb="5">
      <t>ム</t>
    </rPh>
    <rPh sb="5" eb="6">
      <t>メン</t>
    </rPh>
    <phoneticPr fontId="1"/>
  </si>
  <si>
    <t>正規の修学年数</t>
    <rPh sb="0" eb="2">
      <t>セイキ</t>
    </rPh>
    <rPh sb="3" eb="5">
      <t>シュウガク</t>
    </rPh>
    <rPh sb="5" eb="7">
      <t>ネンスウ</t>
    </rPh>
    <phoneticPr fontId="1"/>
  </si>
  <si>
    <t>無</t>
    <rPh sb="0" eb="1">
      <t>ナ</t>
    </rPh>
    <phoneticPr fontId="1"/>
  </si>
  <si>
    <t>経歴エラーチェック</t>
    <rPh sb="0" eb="2">
      <t>ケイレキ</t>
    </rPh>
    <phoneticPr fontId="1"/>
  </si>
  <si>
    <r>
      <t>①経歴（</t>
    </r>
    <r>
      <rPr>
        <u/>
        <sz val="10"/>
        <rFont val="ＭＳ Ｐ明朝"/>
        <family val="1"/>
        <charset val="128"/>
      </rPr>
      <t>採用年度の前年度３月まで</t>
    </r>
    <r>
      <rPr>
        <sz val="10"/>
        <rFont val="ＭＳ Ｐ明朝"/>
        <family val="1"/>
        <charset val="128"/>
      </rPr>
      <t xml:space="preserve">）
</t>
    </r>
    <r>
      <rPr>
        <sz val="8"/>
        <rFont val="ＭＳ Ｐ明朝"/>
        <family val="1"/>
        <charset val="128"/>
      </rPr>
      <t>※無職期間も記入すること</t>
    </r>
    <rPh sb="1" eb="2">
      <t>キョウ</t>
    </rPh>
    <rPh sb="2" eb="3">
      <t>レキ</t>
    </rPh>
    <rPh sb="4" eb="6">
      <t>サイヨウ</t>
    </rPh>
    <rPh sb="6" eb="8">
      <t>ネンド</t>
    </rPh>
    <rPh sb="9" eb="12">
      <t>ゼンネンド</t>
    </rPh>
    <rPh sb="13" eb="14">
      <t>ガツ</t>
    </rPh>
    <rPh sb="19" eb="21">
      <t>ムショク</t>
    </rPh>
    <rPh sb="21" eb="23">
      <t>キカン</t>
    </rPh>
    <rPh sb="24" eb="26">
      <t>キニュウ</t>
    </rPh>
    <phoneticPr fontId="1"/>
  </si>
  <si>
    <r>
      <t>②経歴（</t>
    </r>
    <r>
      <rPr>
        <u/>
        <sz val="10"/>
        <rFont val="ＭＳ Ｐ明朝"/>
        <family val="1"/>
        <charset val="128"/>
      </rPr>
      <t>採用年度の４月から採用予定日の前日まで</t>
    </r>
    <r>
      <rPr>
        <sz val="10"/>
        <rFont val="ＭＳ Ｐ明朝"/>
        <family val="1"/>
        <charset val="128"/>
      </rPr>
      <t xml:space="preserve">）
</t>
    </r>
    <r>
      <rPr>
        <sz val="8"/>
        <rFont val="ＭＳ Ｐ明朝"/>
        <family val="1"/>
        <charset val="128"/>
      </rPr>
      <t>※無職期間も記入すること</t>
    </r>
    <rPh sb="1" eb="2">
      <t>キョウ</t>
    </rPh>
    <rPh sb="2" eb="3">
      <t>レキ</t>
    </rPh>
    <rPh sb="4" eb="6">
      <t>サイヨウ</t>
    </rPh>
    <rPh sb="6" eb="8">
      <t>ネンド</t>
    </rPh>
    <rPh sb="10" eb="11">
      <t>ガツ</t>
    </rPh>
    <rPh sb="13" eb="15">
      <t>サイヨウ</t>
    </rPh>
    <rPh sb="15" eb="18">
      <t>ヨテイビ</t>
    </rPh>
    <rPh sb="19" eb="20">
      <t>ゼン</t>
    </rPh>
    <rPh sb="20" eb="21">
      <t>ジツ</t>
    </rPh>
    <phoneticPr fontId="1"/>
  </si>
  <si>
    <r>
      <t xml:space="preserve">経　　　　　　　　　　　　　歴
</t>
    </r>
    <r>
      <rPr>
        <sz val="8"/>
        <rFont val="ＭＳ Ｐ明朝"/>
        <family val="1"/>
        <charset val="128"/>
      </rPr>
      <t>（</t>
    </r>
    <r>
      <rPr>
        <u/>
        <sz val="8"/>
        <rFont val="ＭＳ Ｐ明朝"/>
        <family val="1"/>
        <charset val="128"/>
      </rPr>
      <t>高校から採用年度の前年度３月まで</t>
    </r>
    <r>
      <rPr>
        <sz val="8"/>
        <rFont val="ＭＳ Ｐ明朝"/>
        <family val="1"/>
        <charset val="128"/>
      </rPr>
      <t>の学歴と職歴を記入）</t>
    </r>
    <r>
      <rPr>
        <sz val="10"/>
        <rFont val="ＭＳ Ｐ明朝"/>
        <family val="1"/>
        <charset val="128"/>
      </rPr>
      <t xml:space="preserve">
</t>
    </r>
    <r>
      <rPr>
        <u/>
        <sz val="8"/>
        <rFont val="ＭＳ Ｐ明朝"/>
        <family val="1"/>
        <charset val="128"/>
      </rPr>
      <t>※就学・就労期間以外の期間（無職期間）も必ず記入</t>
    </r>
    <rPh sb="0" eb="1">
      <t>キョウ</t>
    </rPh>
    <rPh sb="14" eb="15">
      <t>レキ</t>
    </rPh>
    <rPh sb="17" eb="19">
      <t>コウコウ</t>
    </rPh>
    <rPh sb="21" eb="23">
      <t>サイヨウ</t>
    </rPh>
    <rPh sb="23" eb="25">
      <t>ネンド</t>
    </rPh>
    <rPh sb="26" eb="29">
      <t>ゼンネンド</t>
    </rPh>
    <rPh sb="30" eb="31">
      <t>ガツ</t>
    </rPh>
    <rPh sb="34" eb="36">
      <t>ガクレキ</t>
    </rPh>
    <rPh sb="37" eb="39">
      <t>ショクレキ</t>
    </rPh>
    <rPh sb="40" eb="42">
      <t>キニュウ</t>
    </rPh>
    <rPh sb="45" eb="47">
      <t>シュウガク</t>
    </rPh>
    <rPh sb="48" eb="50">
      <t>シュウロウ</t>
    </rPh>
    <rPh sb="50" eb="52">
      <t>キカン</t>
    </rPh>
    <rPh sb="52" eb="54">
      <t>イガイ</t>
    </rPh>
    <rPh sb="55" eb="57">
      <t>キカン</t>
    </rPh>
    <rPh sb="58" eb="60">
      <t>ムショク</t>
    </rPh>
    <rPh sb="60" eb="62">
      <t>キカン</t>
    </rPh>
    <rPh sb="64" eb="65">
      <t>カナラ</t>
    </rPh>
    <rPh sb="66" eb="68">
      <t>キニュウ</t>
    </rPh>
    <phoneticPr fontId="1"/>
  </si>
  <si>
    <t>正規の修学年数を超えて
在学していた経歴がないか</t>
    <rPh sb="0" eb="2">
      <t>セイキ</t>
    </rPh>
    <rPh sb="3" eb="5">
      <t>シュウガク</t>
    </rPh>
    <rPh sb="5" eb="7">
      <t>ネンスウ</t>
    </rPh>
    <rPh sb="8" eb="9">
      <t>コ</t>
    </rPh>
    <rPh sb="12" eb="14">
      <t>ザイガク</t>
    </rPh>
    <rPh sb="18" eb="20">
      <t>ケイレキ</t>
    </rPh>
    <phoneticPr fontId="1"/>
  </si>
  <si>
    <t>←「確認済」にならない場合は正規の修学年数に記入漏れや誤りがないか再度確認</t>
    <rPh sb="2" eb="4">
      <t>カクニン</t>
    </rPh>
    <rPh sb="4" eb="5">
      <t>ズ</t>
    </rPh>
    <rPh sb="11" eb="13">
      <t>バアイ</t>
    </rPh>
    <rPh sb="14" eb="16">
      <t>セイキ</t>
    </rPh>
    <rPh sb="17" eb="19">
      <t>シュウガク</t>
    </rPh>
    <rPh sb="19" eb="21">
      <t>ネンスウ</t>
    </rPh>
    <rPh sb="27" eb="28">
      <t>アヤマ</t>
    </rPh>
    <rPh sb="33" eb="35">
      <t>サイド</t>
    </rPh>
    <phoneticPr fontId="1"/>
  </si>
  <si>
    <r>
      <t xml:space="preserve">経　　　　　　　　　　　　　歴
</t>
    </r>
    <r>
      <rPr>
        <sz val="8"/>
        <rFont val="ＭＳ Ｐ明朝"/>
        <family val="1"/>
        <charset val="128"/>
      </rPr>
      <t>（採用年度の４月から採用予定日の前日までの学歴と職歴を記入）</t>
    </r>
    <r>
      <rPr>
        <sz val="10"/>
        <rFont val="ＭＳ Ｐ明朝"/>
        <family val="1"/>
        <charset val="128"/>
      </rPr>
      <t xml:space="preserve">
</t>
    </r>
    <r>
      <rPr>
        <u/>
        <sz val="8"/>
        <rFont val="ＭＳ Ｐ明朝"/>
        <family val="1"/>
        <charset val="128"/>
      </rPr>
      <t>※就学・就労期間以外の期間（無職期間）も必ず記入</t>
    </r>
    <rPh sb="0" eb="1">
      <t>キョウ</t>
    </rPh>
    <rPh sb="14" eb="15">
      <t>レキ</t>
    </rPh>
    <rPh sb="17" eb="19">
      <t>サイヨウ</t>
    </rPh>
    <rPh sb="19" eb="21">
      <t>ネンド</t>
    </rPh>
    <rPh sb="23" eb="24">
      <t>ガツ</t>
    </rPh>
    <rPh sb="26" eb="28">
      <t>サイヨウ</t>
    </rPh>
    <rPh sb="28" eb="31">
      <t>ヨテイビ</t>
    </rPh>
    <rPh sb="32" eb="34">
      <t>ゼンジツ</t>
    </rPh>
    <rPh sb="37" eb="39">
      <t>ガクレキ</t>
    </rPh>
    <rPh sb="40" eb="42">
      <t>ショクレキ</t>
    </rPh>
    <rPh sb="43" eb="45">
      <t>キニュウ</t>
    </rPh>
    <phoneticPr fontId="1"/>
  </si>
  <si>
    <t>←「漏れ・誤りなし」にならない場合は経歴の記入漏れや期間の誤り等がないか再度確認</t>
    <rPh sb="2" eb="3">
      <t>モ</t>
    </rPh>
    <rPh sb="5" eb="6">
      <t>アヤマ</t>
    </rPh>
    <rPh sb="15" eb="17">
      <t>バアイ</t>
    </rPh>
    <rPh sb="18" eb="20">
      <t>ケイレキ</t>
    </rPh>
    <rPh sb="26" eb="28">
      <t>キカン</t>
    </rPh>
    <rPh sb="29" eb="30">
      <t>アヤマ</t>
    </rPh>
    <rPh sb="31" eb="32">
      <t>トウ</t>
    </rPh>
    <rPh sb="36" eb="38">
      <t>サイド</t>
    </rPh>
    <phoneticPr fontId="1"/>
  </si>
  <si>
    <t>免許・資格業務（非常勤・臨時）</t>
    <rPh sb="0" eb="2">
      <t>メンキョ</t>
    </rPh>
    <rPh sb="3" eb="5">
      <t>シカク</t>
    </rPh>
    <rPh sb="5" eb="7">
      <t>ギョウム</t>
    </rPh>
    <rPh sb="8" eb="11">
      <t>ヒジョウキン</t>
    </rPh>
    <rPh sb="12" eb="14">
      <t>リンジ</t>
    </rPh>
    <phoneticPr fontId="1"/>
  </si>
  <si>
    <t>会計年度任用職員と同一職</t>
    <rPh sb="0" eb="2">
      <t>カイケイ</t>
    </rPh>
    <rPh sb="2" eb="4">
      <t>ネンド</t>
    </rPh>
    <rPh sb="4" eb="6">
      <t>ニンヨウ</t>
    </rPh>
    <rPh sb="6" eb="8">
      <t>ショクイン</t>
    </rPh>
    <rPh sb="9" eb="11">
      <t>ドウイツ</t>
    </rPh>
    <rPh sb="11" eb="12">
      <t>ショク</t>
    </rPh>
    <phoneticPr fontId="1"/>
  </si>
  <si>
    <t>医療職二</t>
    <rPh sb="0" eb="2">
      <t>イリョウ</t>
    </rPh>
    <rPh sb="2" eb="3">
      <t>ショク</t>
    </rPh>
    <rPh sb="3" eb="4">
      <t>ニ</t>
    </rPh>
    <phoneticPr fontId="1"/>
  </si>
  <si>
    <t>医療職三</t>
    <rPh sb="0" eb="2">
      <t>イリョウ</t>
    </rPh>
    <rPh sb="2" eb="3">
      <t>ショク</t>
    </rPh>
    <rPh sb="3" eb="4">
      <t>サン</t>
    </rPh>
    <phoneticPr fontId="1"/>
  </si>
  <si>
    <t>行政職</t>
    <rPh sb="0" eb="3">
      <t>ギョウセイショク</t>
    </rPh>
    <phoneticPr fontId="1"/>
  </si>
  <si>
    <t>現業職</t>
    <rPh sb="0" eb="2">
      <t>ゲンギョウ</t>
    </rPh>
    <rPh sb="2" eb="3">
      <t>ショク</t>
    </rPh>
    <phoneticPr fontId="1"/>
  </si>
  <si>
    <t>免許・資格業務（産休代替）</t>
    <rPh sb="0" eb="2">
      <t>メンキョ</t>
    </rPh>
    <rPh sb="3" eb="5">
      <t>シカク</t>
    </rPh>
    <rPh sb="5" eb="7">
      <t>ギョウム</t>
    </rPh>
    <rPh sb="8" eb="9">
      <t>サン</t>
    </rPh>
    <rPh sb="9" eb="10">
      <t>キュウ</t>
    </rPh>
    <rPh sb="10" eb="12">
      <t>ダイタイ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</si>
</sst>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411]ggge&quot;年&quot;m&quot;月&quot;d&quot;日&quot;;@"/>
    <numFmt numFmtId="178" formatCode="[=1]&quot;元&quot;;General"/>
    <numFmt numFmtId="179" formatCode="0_);\(0\)"/>
    <numFmt numFmtId="180" formatCode="General&quot;号給&quot;"/>
    <numFmt numFmtId="181" formatCode="0_);[Red]\(0\)"/>
    <numFmt numFmtId="182" formatCode="#"/>
    <numFmt numFmtId="183" formatCode="0.0_ "/>
  </numFmts>
  <fonts count="30">
    <font>
      <sz val="11"/>
      <color indexed="8"/>
      <name val="ＭＳ Ｐゴシック"/>
      <family val="3"/>
    </font>
    <font>
      <sz val="6"/>
      <name val="ＭＳ Ｐゴシック"/>
      <family val="3"/>
      <charset val="128"/>
    </font>
    <font>
      <sz val="10"/>
      <name val="ＭＳ Ｐ明朝"/>
      <family val="1"/>
      <charset val="128"/>
    </font>
    <font>
      <sz val="12"/>
      <name val="ＭＳ Ｐ明朝"/>
      <family val="1"/>
      <charset val="128"/>
    </font>
    <font>
      <sz val="11"/>
      <name val="ＭＳ Ｐ明朝"/>
      <family val="1"/>
      <charset val="128"/>
    </font>
    <font>
      <vertAlign val="superscript"/>
      <sz val="10"/>
      <name val="ＭＳ Ｐ明朝"/>
      <family val="1"/>
      <charset val="128"/>
    </font>
    <font>
      <sz val="8"/>
      <name val="ＭＳ Ｐ明朝"/>
      <family val="1"/>
      <charset val="128"/>
    </font>
    <font>
      <sz val="18"/>
      <color indexed="8"/>
      <name val="ＭＳ Ｐゴシック"/>
      <family val="3"/>
      <charset val="128"/>
    </font>
    <font>
      <sz val="9"/>
      <name val="ＭＳ Ｐ明朝"/>
      <family val="1"/>
      <charset val="128"/>
    </font>
    <font>
      <sz val="14"/>
      <name val="ＭＳ Ｐ明朝"/>
      <family val="1"/>
      <charset val="128"/>
    </font>
    <font>
      <sz val="6"/>
      <name val="ＭＳ Ｐ明朝"/>
      <family val="1"/>
      <charset val="128"/>
    </font>
    <font>
      <sz val="10"/>
      <color indexed="8"/>
      <name val="ＭＳ Ｐ明朝"/>
      <family val="1"/>
      <charset val="128"/>
    </font>
    <font>
      <sz val="7"/>
      <name val="ＭＳ Ｐ明朝"/>
      <family val="1"/>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10"/>
      <color indexed="8"/>
      <name val="ＭＳ Ｐゴシック"/>
      <family val="3"/>
    </font>
    <font>
      <sz val="11"/>
      <color indexed="8"/>
      <name val="ＭＳ Ｐ明朝"/>
      <family val="1"/>
      <charset val="128"/>
    </font>
    <font>
      <sz val="16"/>
      <name val="ＭＳ Ｐ明朝"/>
      <family val="1"/>
      <charset val="128"/>
    </font>
    <font>
      <sz val="18"/>
      <color indexed="8"/>
      <name val="ＭＳ Ｐ明朝"/>
      <family val="1"/>
      <charset val="128"/>
    </font>
    <font>
      <sz val="11"/>
      <name val="ＭＳ Ｐゴシック"/>
      <family val="3"/>
      <charset val="128"/>
    </font>
    <font>
      <u/>
      <sz val="11"/>
      <color indexed="36"/>
      <name val="ＭＳ Ｐゴシック"/>
      <family val="3"/>
      <charset val="128"/>
    </font>
    <font>
      <sz val="9"/>
      <name val="ＭＳ Ｐゴシック"/>
      <family val="3"/>
      <charset val="128"/>
    </font>
    <font>
      <sz val="11"/>
      <color indexed="10"/>
      <name val="ＭＳ Ｐ明朝"/>
      <family val="1"/>
      <charset val="128"/>
    </font>
    <font>
      <sz val="10"/>
      <color indexed="10"/>
      <name val="HG丸ｺﾞｼｯｸM-PRO"/>
      <family val="3"/>
      <charset val="128"/>
    </font>
    <font>
      <u/>
      <sz val="8"/>
      <name val="ＭＳ Ｐ明朝"/>
      <family val="1"/>
      <charset val="128"/>
    </font>
    <font>
      <b/>
      <sz val="9"/>
      <color indexed="81"/>
      <name val="MS P ゴシック"/>
      <family val="3"/>
      <charset val="128"/>
    </font>
    <font>
      <vertAlign val="superscript"/>
      <sz val="14"/>
      <name val="ＭＳ Ｐ明朝"/>
      <family val="1"/>
      <charset val="128"/>
    </font>
    <font>
      <sz val="9"/>
      <color indexed="81"/>
      <name val="MS P ゴシック"/>
      <family val="3"/>
      <charset val="128"/>
    </font>
    <font>
      <u/>
      <sz val="1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s>
  <borders count="81">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pplyFill="0" applyProtection="0">
      <alignment vertical="center"/>
    </xf>
    <xf numFmtId="38" fontId="20" fillId="0" borderId="0" applyFont="0" applyFill="0" applyBorder="0" applyAlignment="0" applyProtection="0"/>
    <xf numFmtId="0" fontId="20" fillId="0" borderId="0"/>
    <xf numFmtId="0" fontId="20" fillId="0" borderId="0">
      <alignment vertical="center"/>
    </xf>
  </cellStyleXfs>
  <cellXfs count="658">
    <xf numFmtId="0" fontId="0" fillId="0" borderId="0" xfId="0" applyFill="1" applyProtection="1">
      <alignment vertical="center"/>
    </xf>
    <xf numFmtId="0" fontId="4" fillId="0" borderId="0" xfId="0" applyFont="1" applyAlignment="1" applyProtection="1">
      <alignment horizontal="center" vertical="center"/>
      <protection locked="0"/>
    </xf>
    <xf numFmtId="0" fontId="4" fillId="0" borderId="0" xfId="0" applyFont="1" applyAlignment="1" applyProtection="1">
      <alignment shrinkToFit="1"/>
      <protection locked="0"/>
    </xf>
    <xf numFmtId="0" fontId="4" fillId="0" borderId="0" xfId="0" applyFont="1" applyAlignment="1" applyProtection="1">
      <protection locked="0"/>
    </xf>
    <xf numFmtId="0" fontId="4" fillId="0" borderId="0" xfId="0" applyNumberFormat="1" applyFont="1" applyBorder="1" applyAlignment="1" applyProtection="1">
      <protection locked="0"/>
    </xf>
    <xf numFmtId="0" fontId="2" fillId="0" borderId="1" xfId="0" applyFont="1" applyFill="1" applyBorder="1" applyAlignment="1" applyProtection="1">
      <alignment vertical="center" shrinkToFit="1"/>
    </xf>
    <xf numFmtId="0" fontId="5" fillId="0" borderId="3" xfId="0" applyFont="1" applyFill="1" applyBorder="1" applyAlignment="1" applyProtection="1">
      <alignment vertical="top" shrinkToFit="1"/>
      <protection locked="0"/>
    </xf>
    <xf numFmtId="0" fontId="5" fillId="0" borderId="4" xfId="0" applyFont="1" applyFill="1" applyBorder="1" applyAlignment="1" applyProtection="1">
      <alignment horizontal="right" vertical="top" shrinkToFit="1"/>
      <protection locked="0"/>
    </xf>
    <xf numFmtId="0" fontId="5" fillId="0" borderId="5" xfId="0" applyFont="1" applyFill="1" applyBorder="1" applyAlignment="1" applyProtection="1">
      <alignment horizontal="right" vertical="top" shrinkToFit="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0" fillId="0" borderId="9" xfId="0" applyFill="1" applyBorder="1" applyAlignment="1" applyProtection="1">
      <alignment vertical="center"/>
    </xf>
    <xf numFmtId="0" fontId="7" fillId="0" borderId="0" xfId="0" applyFont="1" applyFill="1" applyProtection="1">
      <alignment vertical="center"/>
    </xf>
    <xf numFmtId="0" fontId="2" fillId="0" borderId="10" xfId="0" applyFont="1" applyFill="1" applyBorder="1" applyAlignment="1" applyProtection="1">
      <alignment vertical="center" shrinkToFit="1"/>
    </xf>
    <xf numFmtId="0" fontId="0" fillId="0" borderId="0" xfId="0" applyFill="1" applyAlignment="1" applyProtection="1">
      <alignment vertical="center"/>
    </xf>
    <xf numFmtId="0" fontId="9" fillId="0" borderId="0" xfId="0" applyFont="1" applyAlignment="1" applyProtection="1">
      <alignment horizontal="center"/>
      <protection locked="0"/>
    </xf>
    <xf numFmtId="0" fontId="4" fillId="0" borderId="0" xfId="0" applyFont="1" applyFill="1" applyAlignment="1" applyProtection="1">
      <protection locked="0"/>
    </xf>
    <xf numFmtId="0" fontId="4" fillId="0" borderId="0" xfId="0" applyFont="1" applyAlignment="1" applyProtection="1">
      <alignment vertical="center"/>
      <protection locked="0"/>
    </xf>
    <xf numFmtId="0" fontId="5" fillId="0" borderId="4" xfId="0" applyFont="1" applyFill="1" applyBorder="1" applyAlignment="1" applyProtection="1">
      <alignment horizontal="right" vertical="top"/>
      <protection locked="0"/>
    </xf>
    <xf numFmtId="0" fontId="5" fillId="0" borderId="5" xfId="0" applyFont="1" applyFill="1" applyBorder="1" applyAlignment="1" applyProtection="1">
      <alignment horizontal="right" vertical="top"/>
      <protection locked="0"/>
    </xf>
    <xf numFmtId="0" fontId="4" fillId="0" borderId="11" xfId="0" applyFont="1" applyBorder="1" applyAlignment="1" applyProtection="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4" fillId="0" borderId="13" xfId="0" applyFont="1" applyBorder="1" applyAlignment="1" applyProtection="1">
      <protection locked="0"/>
    </xf>
    <xf numFmtId="0" fontId="4" fillId="0" borderId="0" xfId="0" applyFont="1" applyBorder="1" applyAlignment="1" applyProtection="1">
      <protection locked="0"/>
    </xf>
    <xf numFmtId="0" fontId="4" fillId="0" borderId="0" xfId="0" applyFont="1" applyBorder="1" applyAlignment="1" applyProtection="1">
      <alignment horizontal="center"/>
      <protection locked="0"/>
    </xf>
    <xf numFmtId="0" fontId="4" fillId="0" borderId="14" xfId="0" applyFont="1" applyBorder="1" applyAlignment="1" applyProtection="1">
      <protection locked="0"/>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vertical="center"/>
    </xf>
    <xf numFmtId="176" fontId="10" fillId="0" borderId="2" xfId="0" applyNumberFormat="1" applyFont="1" applyFill="1" applyBorder="1" applyAlignment="1" applyProtection="1">
      <alignment horizontal="left" vertical="center"/>
    </xf>
    <xf numFmtId="14" fontId="4" fillId="0" borderId="0" xfId="0" applyNumberFormat="1" applyFont="1" applyBorder="1" applyAlignment="1" applyProtection="1">
      <protection locked="0"/>
    </xf>
    <xf numFmtId="0" fontId="2" fillId="0" borderId="2" xfId="0" applyFont="1" applyFill="1" applyBorder="1" applyAlignment="1" applyProtection="1">
      <alignment vertical="center" shrinkToFit="1"/>
    </xf>
    <xf numFmtId="49" fontId="2" fillId="0" borderId="0" xfId="0" applyNumberFormat="1" applyFont="1" applyBorder="1" applyAlignment="1" applyProtection="1">
      <alignment horizontal="left" vertical="center" shrinkToFit="1"/>
      <protection locked="0"/>
    </xf>
    <xf numFmtId="0" fontId="2" fillId="0" borderId="1" xfId="0" applyFont="1" applyBorder="1" applyAlignment="1" applyProtection="1">
      <alignment vertical="center" shrinkToFit="1"/>
    </xf>
    <xf numFmtId="0" fontId="2" fillId="0" borderId="1" xfId="0" applyFont="1" applyBorder="1" applyAlignment="1" applyProtection="1">
      <alignment horizontal="center" vertical="center"/>
    </xf>
    <xf numFmtId="0" fontId="4" fillId="0" borderId="0" xfId="0" applyFont="1" applyBorder="1" applyAlignment="1" applyProtection="1">
      <alignment shrinkToFit="1"/>
      <protection locked="0"/>
    </xf>
    <xf numFmtId="0" fontId="2" fillId="2" borderId="16" xfId="0" applyFont="1" applyFill="1" applyBorder="1" applyAlignment="1" applyProtection="1">
      <alignment vertical="center"/>
    </xf>
    <xf numFmtId="0" fontId="2" fillId="0" borderId="10" xfId="0" applyFont="1" applyBorder="1" applyAlignment="1" applyProtection="1">
      <alignment horizontal="center" vertical="center"/>
    </xf>
    <xf numFmtId="49" fontId="2" fillId="0" borderId="17" xfId="0" applyNumberFormat="1" applyFont="1" applyBorder="1" applyAlignment="1" applyProtection="1">
      <alignment vertical="center"/>
    </xf>
    <xf numFmtId="0" fontId="2" fillId="0" borderId="16" xfId="0" applyFont="1" applyBorder="1" applyAlignment="1" applyProtection="1">
      <alignment vertical="center"/>
    </xf>
    <xf numFmtId="0" fontId="10" fillId="0" borderId="17" xfId="0" applyNumberFormat="1" applyFont="1" applyBorder="1" applyAlignment="1" applyProtection="1">
      <alignment horizontal="left" vertical="center"/>
    </xf>
    <xf numFmtId="0" fontId="12" fillId="0" borderId="0" xfId="0" applyFont="1" applyAlignment="1" applyProtection="1">
      <protection locked="0"/>
    </xf>
    <xf numFmtId="0" fontId="12" fillId="0" borderId="13" xfId="0" applyFont="1" applyBorder="1" applyAlignment="1" applyProtection="1">
      <protection locked="0"/>
    </xf>
    <xf numFmtId="0" fontId="12" fillId="0" borderId="0"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2" fillId="0" borderId="4" xfId="0" applyFont="1" applyBorder="1" applyAlignment="1" applyProtection="1">
      <alignment vertical="center"/>
      <protection locked="0"/>
    </xf>
    <xf numFmtId="0" fontId="12" fillId="0" borderId="1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4" fillId="0" borderId="9" xfId="0" applyFont="1" applyBorder="1" applyAlignment="1" applyProtection="1">
      <protection locked="0"/>
    </xf>
    <xf numFmtId="0" fontId="4" fillId="0" borderId="19" xfId="0" applyFont="1" applyBorder="1" applyAlignment="1" applyProtection="1">
      <protection locked="0"/>
    </xf>
    <xf numFmtId="0" fontId="6" fillId="0" borderId="0" xfId="0" applyFont="1" applyFill="1" applyBorder="1" applyAlignment="1" applyProtection="1">
      <alignment vertical="top"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protection locked="0"/>
    </xf>
    <xf numFmtId="0" fontId="2" fillId="0" borderId="0" xfId="0" applyFont="1" applyFill="1" applyBorder="1" applyAlignment="1" applyProtection="1">
      <protection locked="0"/>
    </xf>
    <xf numFmtId="0" fontId="2" fillId="0" borderId="14" xfId="0" applyFont="1" applyFill="1" applyBorder="1" applyAlignment="1" applyProtection="1">
      <protection locked="0"/>
    </xf>
    <xf numFmtId="0" fontId="4" fillId="0" borderId="0" xfId="0" applyFont="1" applyFill="1" applyBorder="1" applyAlignment="1" applyProtection="1">
      <protection locked="0"/>
    </xf>
    <xf numFmtId="0" fontId="2" fillId="0" borderId="0" xfId="0" applyNumberFormat="1" applyFont="1" applyAlignment="1" applyProtection="1">
      <protection locked="0"/>
    </xf>
    <xf numFmtId="0" fontId="2" fillId="0" borderId="0" xfId="0" applyNumberFormat="1" applyFont="1" applyBorder="1" applyAlignment="1" applyProtection="1">
      <protection locked="0"/>
    </xf>
    <xf numFmtId="0" fontId="4" fillId="0" borderId="0" xfId="0" applyNumberFormat="1" applyFont="1" applyAlignment="1" applyProtection="1">
      <protection locked="0"/>
    </xf>
    <xf numFmtId="0" fontId="2" fillId="0" borderId="0" xfId="0" applyFont="1" applyFill="1" applyBorder="1" applyAlignment="1" applyProtection="1">
      <alignment vertical="center"/>
      <protection locked="0"/>
    </xf>
    <xf numFmtId="0" fontId="2" fillId="0" borderId="20" xfId="0" applyNumberFormat="1" applyFont="1" applyBorder="1" applyAlignment="1" applyProtection="1">
      <alignment horizontal="right"/>
      <protection locked="0"/>
    </xf>
    <xf numFmtId="0" fontId="13" fillId="0" borderId="20" xfId="0" applyNumberFormat="1" applyFont="1" applyBorder="1" applyAlignment="1" applyProtection="1">
      <protection locked="0"/>
    </xf>
    <xf numFmtId="0" fontId="2" fillId="0" borderId="0" xfId="0" applyFont="1" applyFill="1" applyBorder="1" applyAlignment="1" applyProtection="1">
      <alignment horizontal="center"/>
      <protection locked="0"/>
    </xf>
    <xf numFmtId="0" fontId="2" fillId="0" borderId="21" xfId="0" applyFont="1" applyBorder="1" applyAlignment="1" applyProtection="1">
      <alignment vertical="center" shrinkToFit="1"/>
      <protection locked="0"/>
    </xf>
    <xf numFmtId="0" fontId="2" fillId="0" borderId="0" xfId="0" applyFont="1" applyAlignment="1" applyProtection="1">
      <protection locked="0"/>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11" fillId="0" borderId="16"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2" fillId="0" borderId="16" xfId="0" applyFont="1" applyBorder="1" applyAlignment="1" applyProtection="1">
      <alignment horizontal="center" vertical="center" shrinkToFit="1"/>
    </xf>
    <xf numFmtId="0" fontId="2" fillId="0" borderId="10" xfId="0" applyFont="1" applyBorder="1" applyAlignment="1" applyProtection="1">
      <alignment vertical="center" shrinkToFit="1"/>
    </xf>
    <xf numFmtId="0" fontId="11" fillId="0" borderId="22" xfId="0" applyFont="1" applyFill="1" applyBorder="1" applyProtection="1">
      <alignment vertical="center"/>
    </xf>
    <xf numFmtId="0" fontId="2" fillId="0" borderId="6" xfId="0"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11" fillId="0" borderId="1" xfId="0" applyFont="1" applyFill="1" applyBorder="1" applyProtection="1">
      <alignment vertical="center"/>
    </xf>
    <xf numFmtId="0" fontId="11" fillId="0" borderId="22" xfId="0" applyFont="1" applyFill="1" applyBorder="1" applyAlignment="1" applyProtection="1">
      <alignment vertical="center"/>
    </xf>
    <xf numFmtId="0" fontId="17" fillId="0" borderId="0" xfId="0" applyFont="1" applyFill="1" applyProtection="1">
      <alignment vertical="center"/>
    </xf>
    <xf numFmtId="0" fontId="11" fillId="0" borderId="9" xfId="0" applyFont="1" applyFill="1" applyBorder="1" applyProtection="1">
      <alignment vertical="center"/>
    </xf>
    <xf numFmtId="0" fontId="19" fillId="0" borderId="0" xfId="0" applyFont="1" applyFill="1" applyProtection="1">
      <alignment vertical="center"/>
    </xf>
    <xf numFmtId="0" fontId="17" fillId="0" borderId="9" xfId="0" applyFont="1" applyFill="1" applyBorder="1" applyAlignment="1" applyProtection="1">
      <alignment horizontal="center" vertical="center"/>
    </xf>
    <xf numFmtId="0" fontId="17" fillId="0" borderId="7" xfId="0" applyFont="1" applyFill="1" applyBorder="1" applyAlignment="1" applyProtection="1">
      <alignment vertical="center" wrapText="1"/>
    </xf>
    <xf numFmtId="0" fontId="17" fillId="0" borderId="8" xfId="0" applyFont="1" applyFill="1" applyBorder="1" applyAlignment="1" applyProtection="1">
      <alignment vertical="center" wrapText="1"/>
    </xf>
    <xf numFmtId="0" fontId="17" fillId="0" borderId="18" xfId="0" applyFont="1" applyFill="1" applyBorder="1" applyAlignment="1" applyProtection="1">
      <alignment vertical="center"/>
    </xf>
    <xf numFmtId="0" fontId="17" fillId="0" borderId="9" xfId="0" applyFont="1" applyFill="1" applyBorder="1" applyAlignment="1" applyProtection="1">
      <alignment vertical="center"/>
    </xf>
    <xf numFmtId="0" fontId="17" fillId="0" borderId="19" xfId="0" applyFont="1" applyFill="1" applyBorder="1" applyAlignment="1" applyProtection="1">
      <alignment vertical="center"/>
    </xf>
    <xf numFmtId="0" fontId="17" fillId="0" borderId="4" xfId="0" applyFont="1" applyFill="1" applyBorder="1" applyProtection="1">
      <alignment vertical="center"/>
    </xf>
    <xf numFmtId="0" fontId="4" fillId="0" borderId="0" xfId="2" applyFont="1" applyAlignment="1">
      <alignment vertical="center"/>
    </xf>
    <xf numFmtId="0" fontId="20" fillId="0" borderId="0" xfId="2"/>
    <xf numFmtId="0" fontId="4" fillId="0" borderId="8" xfId="2" applyFont="1" applyBorder="1" applyAlignment="1">
      <alignment horizontal="center" vertical="center" wrapText="1"/>
    </xf>
    <xf numFmtId="0" fontId="4" fillId="0" borderId="23" xfId="2" applyFont="1" applyBorder="1" applyAlignment="1">
      <alignment horizontal="center" vertical="center"/>
    </xf>
    <xf numFmtId="0" fontId="22" fillId="0" borderId="23" xfId="2" applyFont="1" applyBorder="1"/>
    <xf numFmtId="0" fontId="20" fillId="0" borderId="23" xfId="2" applyBorder="1"/>
    <xf numFmtId="0" fontId="4" fillId="0" borderId="5" xfId="2" applyFont="1" applyBorder="1" applyAlignment="1">
      <alignment horizontal="center" vertical="center"/>
    </xf>
    <xf numFmtId="0" fontId="8" fillId="0" borderId="24" xfId="2" applyFont="1" applyBorder="1" applyAlignment="1">
      <alignment horizontal="right" vertical="center"/>
    </xf>
    <xf numFmtId="0" fontId="4" fillId="0" borderId="14" xfId="2" applyFont="1" applyBorder="1" applyAlignment="1">
      <alignment horizontal="center" vertical="center"/>
    </xf>
    <xf numFmtId="3" fontId="4" fillId="0" borderId="25" xfId="2" applyNumberFormat="1" applyFont="1" applyBorder="1" applyAlignment="1">
      <alignment horizontal="right" vertical="center" shrinkToFit="1"/>
    </xf>
    <xf numFmtId="3" fontId="4" fillId="0" borderId="25" xfId="2" applyNumberFormat="1" applyFont="1" applyBorder="1" applyAlignment="1">
      <alignment vertical="center" shrinkToFit="1"/>
    </xf>
    <xf numFmtId="3" fontId="4" fillId="0" borderId="0" xfId="2" applyNumberFormat="1" applyFont="1" applyBorder="1" applyAlignment="1">
      <alignment vertical="center" shrinkToFit="1"/>
    </xf>
    <xf numFmtId="0" fontId="4" fillId="0" borderId="25" xfId="2" applyFont="1" applyBorder="1" applyAlignment="1">
      <alignment vertical="center" shrinkToFit="1"/>
    </xf>
    <xf numFmtId="3" fontId="4" fillId="0" borderId="25" xfId="2" applyNumberFormat="1" applyFont="1" applyFill="1" applyBorder="1" applyAlignment="1">
      <alignment vertical="center" shrinkToFit="1"/>
    </xf>
    <xf numFmtId="0" fontId="4" fillId="0" borderId="26" xfId="2" applyFont="1" applyBorder="1" applyAlignment="1">
      <alignment horizontal="center" vertical="center"/>
    </xf>
    <xf numFmtId="3" fontId="4" fillId="0" borderId="26" xfId="2" applyNumberFormat="1" applyFont="1" applyFill="1" applyBorder="1" applyAlignment="1">
      <alignment vertical="center" shrinkToFit="1"/>
    </xf>
    <xf numFmtId="3" fontId="4" fillId="0" borderId="26" xfId="2" applyNumberFormat="1" applyFont="1" applyBorder="1" applyAlignment="1">
      <alignment vertical="center" shrinkToFit="1"/>
    </xf>
    <xf numFmtId="0" fontId="4" fillId="0" borderId="26" xfId="2" applyFont="1" applyBorder="1" applyAlignment="1">
      <alignment vertical="center" shrinkToFit="1"/>
    </xf>
    <xf numFmtId="0" fontId="4" fillId="0" borderId="13" xfId="2" applyFont="1" applyBorder="1" applyAlignment="1">
      <alignment horizontal="center" vertical="center"/>
    </xf>
    <xf numFmtId="3" fontId="4" fillId="0" borderId="25" xfId="2" applyNumberFormat="1" applyFont="1" applyBorder="1" applyAlignment="1">
      <alignment horizontal="right" vertical="center"/>
    </xf>
    <xf numFmtId="3" fontId="4" fillId="0" borderId="25" xfId="2" applyNumberFormat="1" applyFont="1" applyBorder="1" applyAlignment="1">
      <alignment vertical="center"/>
    </xf>
    <xf numFmtId="3" fontId="4" fillId="0" borderId="0" xfId="2" applyNumberFormat="1" applyFont="1" applyBorder="1" applyAlignment="1">
      <alignment vertical="center"/>
    </xf>
    <xf numFmtId="0" fontId="4" fillId="0" borderId="25" xfId="2" applyFont="1" applyBorder="1" applyAlignment="1">
      <alignment vertical="center"/>
    </xf>
    <xf numFmtId="3" fontId="4" fillId="0" borderId="26" xfId="2" applyNumberFormat="1" applyFont="1" applyBorder="1" applyAlignment="1">
      <alignment vertical="center"/>
    </xf>
    <xf numFmtId="0" fontId="4" fillId="0" borderId="26" xfId="2" applyFont="1" applyBorder="1" applyAlignment="1">
      <alignment vertical="center"/>
    </xf>
    <xf numFmtId="3" fontId="4" fillId="0" borderId="24" xfId="2" applyNumberFormat="1" applyFont="1" applyBorder="1" applyAlignment="1">
      <alignment vertical="center"/>
    </xf>
    <xf numFmtId="0" fontId="4" fillId="0" borderId="24" xfId="2" applyFont="1" applyBorder="1" applyAlignment="1">
      <alignment vertical="center"/>
    </xf>
    <xf numFmtId="3" fontId="4" fillId="0" borderId="9" xfId="2" applyNumberFormat="1" applyFont="1" applyBorder="1" applyAlignment="1">
      <alignment vertical="center"/>
    </xf>
    <xf numFmtId="0" fontId="4" fillId="0" borderId="0" xfId="2" applyFont="1" applyBorder="1" applyAlignment="1">
      <alignment vertical="center"/>
    </xf>
    <xf numFmtId="0" fontId="9" fillId="0" borderId="0" xfId="2" applyFont="1" applyAlignment="1">
      <alignment vertical="center"/>
    </xf>
    <xf numFmtId="0" fontId="4" fillId="0" borderId="19" xfId="2" applyFont="1" applyBorder="1" applyAlignment="1">
      <alignment horizontal="center" vertical="center"/>
    </xf>
    <xf numFmtId="0" fontId="4" fillId="0" borderId="25" xfId="2" applyFont="1" applyFill="1" applyBorder="1" applyAlignment="1">
      <alignment horizontal="center" vertical="center"/>
    </xf>
    <xf numFmtId="38" fontId="4" fillId="0" borderId="25" xfId="1" applyFont="1" applyFill="1" applyBorder="1" applyAlignment="1">
      <alignment horizontal="right" vertical="center"/>
    </xf>
    <xf numFmtId="38" fontId="4" fillId="0" borderId="25" xfId="1" applyFont="1" applyFill="1" applyBorder="1" applyAlignment="1">
      <alignment vertical="center"/>
    </xf>
    <xf numFmtId="38" fontId="4" fillId="3" borderId="25" xfId="1" applyFont="1" applyFill="1" applyBorder="1" applyAlignment="1">
      <alignment horizontal="right" vertical="center"/>
    </xf>
    <xf numFmtId="38" fontId="4" fillId="3" borderId="25" xfId="1" applyFont="1" applyFill="1" applyBorder="1" applyAlignment="1">
      <alignment vertical="center"/>
    </xf>
    <xf numFmtId="38" fontId="4" fillId="0" borderId="0" xfId="1" applyFont="1" applyFill="1" applyBorder="1" applyAlignment="1">
      <alignment vertical="center"/>
    </xf>
    <xf numFmtId="38" fontId="4" fillId="0" borderId="24" xfId="1" applyFont="1" applyFill="1" applyBorder="1" applyAlignment="1">
      <alignment vertical="center"/>
    </xf>
    <xf numFmtId="38" fontId="4" fillId="3" borderId="24" xfId="1" applyFont="1" applyFill="1" applyBorder="1" applyAlignment="1">
      <alignment vertical="center"/>
    </xf>
    <xf numFmtId="38" fontId="4" fillId="4" borderId="25" xfId="1" applyFont="1" applyFill="1" applyBorder="1" applyAlignment="1">
      <alignment vertical="center"/>
    </xf>
    <xf numFmtId="0" fontId="4" fillId="0" borderId="26" xfId="2" applyFont="1" applyFill="1" applyBorder="1" applyAlignment="1">
      <alignment horizontal="center" vertical="center"/>
    </xf>
    <xf numFmtId="38" fontId="4" fillId="0" borderId="26" xfId="1" applyFont="1" applyFill="1" applyBorder="1" applyAlignment="1">
      <alignment vertical="center"/>
    </xf>
    <xf numFmtId="38" fontId="4" fillId="3" borderId="26" xfId="1" applyFont="1" applyFill="1" applyBorder="1" applyAlignment="1">
      <alignment vertical="center"/>
    </xf>
    <xf numFmtId="38" fontId="23" fillId="3" borderId="25" xfId="1" applyFont="1" applyFill="1" applyBorder="1" applyAlignment="1">
      <alignment vertical="center"/>
    </xf>
    <xf numFmtId="3" fontId="4" fillId="4" borderId="25" xfId="2" applyNumberFormat="1" applyFont="1" applyFill="1" applyBorder="1" applyAlignment="1">
      <alignment horizontal="right" vertical="center"/>
    </xf>
    <xf numFmtId="3" fontId="4" fillId="4" borderId="25" xfId="2" applyNumberFormat="1" applyFont="1" applyFill="1" applyBorder="1" applyAlignment="1">
      <alignment vertical="center"/>
    </xf>
    <xf numFmtId="3" fontId="4" fillId="4" borderId="26" xfId="2" applyNumberFormat="1" applyFont="1" applyFill="1" applyBorder="1" applyAlignment="1">
      <alignment vertical="center"/>
    </xf>
    <xf numFmtId="3" fontId="4" fillId="0" borderId="14" xfId="2" applyNumberFormat="1" applyFont="1" applyBorder="1" applyAlignment="1">
      <alignment vertical="center"/>
    </xf>
    <xf numFmtId="3" fontId="4" fillId="0" borderId="13" xfId="2" applyNumberFormat="1" applyFont="1" applyBorder="1" applyAlignment="1">
      <alignment vertical="center"/>
    </xf>
    <xf numFmtId="3" fontId="4" fillId="0" borderId="18" xfId="2" applyNumberFormat="1" applyFont="1" applyBorder="1" applyAlignment="1">
      <alignment vertical="center"/>
    </xf>
    <xf numFmtId="3" fontId="4" fillId="0" borderId="19" xfId="2" applyNumberFormat="1" applyFont="1" applyBorder="1" applyAlignment="1">
      <alignment vertical="center"/>
    </xf>
    <xf numFmtId="3" fontId="4" fillId="0" borderId="13" xfId="2" applyNumberFormat="1" applyFont="1" applyBorder="1" applyAlignment="1">
      <alignment horizontal="right" vertical="center"/>
    </xf>
    <xf numFmtId="3" fontId="4" fillId="0" borderId="24" xfId="2" applyNumberFormat="1" applyFont="1" applyBorder="1" applyAlignment="1">
      <alignment horizontal="right" vertical="center"/>
    </xf>
    <xf numFmtId="3" fontId="2" fillId="0" borderId="24" xfId="2" applyNumberFormat="1" applyFont="1" applyBorder="1" applyAlignment="1">
      <alignment horizontal="right" vertical="center"/>
    </xf>
    <xf numFmtId="3" fontId="2" fillId="0" borderId="24" xfId="2" applyNumberFormat="1" applyFont="1" applyBorder="1" applyAlignment="1">
      <alignment vertical="center"/>
    </xf>
    <xf numFmtId="3" fontId="2" fillId="0" borderId="25" xfId="2" applyNumberFormat="1" applyFont="1" applyBorder="1" applyAlignment="1">
      <alignment vertical="center"/>
    </xf>
    <xf numFmtId="3" fontId="2" fillId="0" borderId="0" xfId="2" applyNumberFormat="1" applyFont="1" applyBorder="1" applyAlignment="1">
      <alignment vertical="center"/>
    </xf>
    <xf numFmtId="0" fontId="2" fillId="0" borderId="25" xfId="2" applyFont="1" applyBorder="1" applyAlignment="1">
      <alignment vertical="center"/>
    </xf>
    <xf numFmtId="3" fontId="2" fillId="0" borderId="26" xfId="2" applyNumberFormat="1" applyFont="1" applyBorder="1" applyAlignment="1">
      <alignment vertical="center"/>
    </xf>
    <xf numFmtId="3" fontId="2" fillId="0" borderId="9" xfId="2" applyNumberFormat="1" applyFont="1" applyBorder="1" applyAlignment="1">
      <alignment vertical="center"/>
    </xf>
    <xf numFmtId="0" fontId="2" fillId="0" borderId="26" xfId="2" applyFont="1" applyBorder="1" applyAlignment="1">
      <alignment vertical="center"/>
    </xf>
    <xf numFmtId="38" fontId="24" fillId="0" borderId="27" xfId="1" applyFont="1" applyFill="1" applyBorder="1" applyAlignment="1">
      <alignment horizontal="center" vertical="center"/>
    </xf>
    <xf numFmtId="38" fontId="24" fillId="0" borderId="28" xfId="1" applyFont="1" applyFill="1" applyBorder="1" applyAlignment="1">
      <alignment horizontal="center" vertical="center"/>
    </xf>
    <xf numFmtId="38" fontId="24" fillId="0" borderId="29" xfId="1" applyFont="1" applyFill="1" applyBorder="1" applyAlignment="1">
      <alignment horizontal="center" vertical="center"/>
    </xf>
    <xf numFmtId="38" fontId="24" fillId="0" borderId="30" xfId="1" applyFont="1" applyFill="1" applyBorder="1" applyAlignment="1">
      <alignment horizontal="center" vertical="center"/>
    </xf>
    <xf numFmtId="38" fontId="24" fillId="0" borderId="31" xfId="1" applyFont="1" applyFill="1" applyBorder="1" applyAlignment="1">
      <alignment horizontal="center" vertical="center"/>
    </xf>
    <xf numFmtId="38" fontId="24" fillId="0" borderId="32" xfId="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33" xfId="1" applyFont="1" applyFill="1" applyBorder="1" applyAlignment="1">
      <alignment horizontal="center" vertical="center"/>
    </xf>
    <xf numFmtId="3" fontId="24" fillId="0" borderId="30" xfId="2" applyNumberFormat="1" applyFont="1" applyFill="1" applyBorder="1" applyAlignment="1">
      <alignment horizontal="center" vertical="center"/>
    </xf>
    <xf numFmtId="3" fontId="24" fillId="0" borderId="32" xfId="2" applyNumberFormat="1" applyFont="1" applyFill="1" applyBorder="1" applyAlignment="1">
      <alignment horizontal="center" vertical="center"/>
    </xf>
    <xf numFmtId="3" fontId="24" fillId="0" borderId="34" xfId="2" applyNumberFormat="1" applyFont="1" applyFill="1" applyBorder="1" applyAlignment="1">
      <alignment horizontal="center" vertical="center"/>
    </xf>
    <xf numFmtId="3" fontId="24" fillId="0" borderId="35" xfId="2" applyNumberFormat="1" applyFont="1" applyFill="1" applyBorder="1" applyAlignment="1">
      <alignment horizontal="center" vertical="center"/>
    </xf>
    <xf numFmtId="0" fontId="2" fillId="6" borderId="4" xfId="0" applyFont="1" applyFill="1" applyBorder="1" applyAlignment="1" applyProtection="1">
      <alignment vertical="center"/>
      <protection locked="0"/>
    </xf>
    <xf numFmtId="0" fontId="17" fillId="6" borderId="36" xfId="0" applyFont="1" applyFill="1" applyBorder="1" applyAlignment="1" applyProtection="1">
      <alignment vertical="center" wrapText="1"/>
    </xf>
    <xf numFmtId="0" fontId="2" fillId="6" borderId="37" xfId="0" applyFont="1" applyFill="1" applyBorder="1" applyAlignment="1" applyProtection="1">
      <alignment horizontal="center" vertical="center" shrinkToFit="1"/>
      <protection locked="0"/>
    </xf>
    <xf numFmtId="178" fontId="11" fillId="6" borderId="38" xfId="0" applyNumberFormat="1" applyFont="1" applyFill="1" applyBorder="1" applyProtection="1">
      <alignment vertical="center"/>
    </xf>
    <xf numFmtId="0" fontId="11" fillId="6" borderId="6" xfId="0" applyFont="1" applyFill="1" applyBorder="1" applyProtection="1">
      <alignment vertical="center"/>
    </xf>
    <xf numFmtId="0" fontId="2" fillId="6" borderId="22" xfId="0" applyFont="1" applyFill="1" applyBorder="1" applyAlignment="1" applyProtection="1">
      <alignment horizontal="center" vertical="center" shrinkToFit="1"/>
      <protection locked="0"/>
    </xf>
    <xf numFmtId="178" fontId="11" fillId="6" borderId="39" xfId="0" applyNumberFormat="1" applyFont="1" applyFill="1" applyBorder="1" applyProtection="1">
      <alignment vertical="center"/>
    </xf>
    <xf numFmtId="0" fontId="2" fillId="6" borderId="1" xfId="0" applyFont="1" applyFill="1" applyBorder="1" applyAlignment="1">
      <alignment vertical="center" shrinkToFit="1"/>
    </xf>
    <xf numFmtId="0" fontId="2" fillId="6" borderId="22" xfId="0" applyFont="1" applyFill="1" applyBorder="1" applyAlignment="1">
      <alignment horizontal="center" vertical="center" shrinkToFit="1"/>
    </xf>
    <xf numFmtId="0" fontId="11" fillId="6" borderId="1" xfId="0" applyFont="1" applyFill="1" applyBorder="1" applyProtection="1">
      <alignment vertical="center"/>
    </xf>
    <xf numFmtId="0" fontId="2" fillId="6" borderId="40" xfId="0" applyFont="1" applyFill="1" applyBorder="1" applyAlignment="1" applyProtection="1">
      <alignment horizontal="center" vertical="center" shrinkToFit="1"/>
      <protection locked="0"/>
    </xf>
    <xf numFmtId="178" fontId="11" fillId="6" borderId="41" xfId="0" applyNumberFormat="1" applyFont="1" applyFill="1" applyBorder="1" applyProtection="1">
      <alignment vertical="center"/>
    </xf>
    <xf numFmtId="0" fontId="11" fillId="6" borderId="10" xfId="0" applyFont="1" applyFill="1" applyBorder="1" applyProtection="1">
      <alignment vertical="center"/>
    </xf>
    <xf numFmtId="0" fontId="4" fillId="0" borderId="9"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Alignment="1" applyProtection="1"/>
    <xf numFmtId="0" fontId="4" fillId="0" borderId="0" xfId="0" applyFont="1" applyAlignment="1" applyProtection="1">
      <alignment horizontal="center" vertical="center"/>
    </xf>
    <xf numFmtId="0" fontId="4" fillId="0" borderId="0" xfId="0" applyFont="1" applyAlignment="1" applyProtection="1">
      <alignment shrinkToFit="1"/>
    </xf>
    <xf numFmtId="0" fontId="4" fillId="0" borderId="0" xfId="0" applyNumberFormat="1" applyFont="1" applyBorder="1" applyAlignment="1" applyProtection="1"/>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5" fillId="0" borderId="3" xfId="0" applyFont="1" applyFill="1" applyBorder="1" applyAlignment="1" applyProtection="1">
      <alignment vertical="top" shrinkToFit="1"/>
    </xf>
    <xf numFmtId="0" fontId="5" fillId="0" borderId="4" xfId="0" applyFont="1" applyFill="1" applyBorder="1" applyAlignment="1" applyProtection="1">
      <alignment horizontal="right" vertical="top" shrinkToFit="1"/>
    </xf>
    <xf numFmtId="0" fontId="5" fillId="0" borderId="5" xfId="0" applyFont="1" applyFill="1" applyBorder="1" applyAlignment="1" applyProtection="1">
      <alignment horizontal="right" vertical="top" shrinkToFit="1"/>
    </xf>
    <xf numFmtId="0" fontId="2" fillId="0" borderId="17" xfId="0" applyFont="1" applyFill="1" applyBorder="1" applyAlignment="1" applyProtection="1">
      <alignment vertical="center" shrinkToFit="1"/>
    </xf>
    <xf numFmtId="0" fontId="17" fillId="6" borderId="18" xfId="0" applyFont="1" applyFill="1" applyBorder="1" applyAlignment="1" applyProtection="1">
      <alignment vertical="center"/>
    </xf>
    <xf numFmtId="0" fontId="17" fillId="6" borderId="9" xfId="0" applyFont="1" applyFill="1" applyBorder="1" applyAlignment="1" applyProtection="1">
      <alignment vertical="center"/>
    </xf>
    <xf numFmtId="0" fontId="5" fillId="0" borderId="42" xfId="0" applyFont="1" applyFill="1" applyBorder="1" applyAlignment="1" applyProtection="1">
      <alignment horizontal="right" vertical="top" shrinkToFit="1"/>
      <protection locked="0"/>
    </xf>
    <xf numFmtId="0" fontId="2" fillId="0" borderId="10" xfId="0" applyFont="1" applyFill="1" applyBorder="1" applyAlignment="1">
      <alignment vertical="center" shrinkToFit="1"/>
    </xf>
    <xf numFmtId="0" fontId="2" fillId="0" borderId="17" xfId="0" applyFont="1" applyFill="1" applyBorder="1" applyAlignment="1">
      <alignment vertical="center" shrinkToFit="1"/>
    </xf>
    <xf numFmtId="0" fontId="2" fillId="6" borderId="40" xfId="0" applyFont="1" applyFill="1" applyBorder="1" applyAlignment="1">
      <alignment horizontal="center" vertical="center" shrinkToFit="1"/>
    </xf>
    <xf numFmtId="0" fontId="2" fillId="0" borderId="6" xfId="0" applyFont="1" applyFill="1" applyBorder="1" applyAlignment="1">
      <alignment vertical="center" shrinkToFit="1"/>
    </xf>
    <xf numFmtId="0" fontId="2" fillId="0" borderId="12" xfId="0" applyFont="1" applyFill="1" applyBorder="1" applyAlignment="1">
      <alignment vertical="center" shrinkToFit="1"/>
    </xf>
    <xf numFmtId="0" fontId="17" fillId="6" borderId="0" xfId="0" applyFont="1" applyFill="1" applyProtection="1">
      <alignment vertical="center"/>
      <protection locked="0"/>
    </xf>
    <xf numFmtId="0" fontId="2" fillId="0" borderId="43" xfId="0" applyFont="1" applyFill="1" applyBorder="1" applyAlignment="1" applyProtection="1">
      <alignment vertical="center"/>
    </xf>
    <xf numFmtId="0" fontId="2" fillId="0" borderId="43" xfId="0" applyFont="1" applyFill="1" applyBorder="1" applyAlignment="1" applyProtection="1">
      <alignment vertical="center" shrinkToFit="1"/>
    </xf>
    <xf numFmtId="0" fontId="2" fillId="0" borderId="43" xfId="0" applyFont="1" applyFill="1" applyBorder="1" applyAlignment="1" applyProtection="1">
      <alignment horizontal="center" vertical="center" shrinkToFit="1"/>
    </xf>
    <xf numFmtId="0" fontId="2" fillId="0" borderId="43" xfId="0" applyFont="1" applyFill="1" applyBorder="1" applyAlignment="1" applyProtection="1">
      <alignment horizontal="left" vertical="center" indent="1" shrinkToFit="1"/>
    </xf>
    <xf numFmtId="0" fontId="5" fillId="0" borderId="44" xfId="0" applyFont="1" applyFill="1" applyBorder="1" applyAlignment="1" applyProtection="1">
      <alignment vertical="top" shrinkToFit="1"/>
    </xf>
    <xf numFmtId="0" fontId="5" fillId="0" borderId="45" xfId="0" applyFont="1" applyFill="1" applyBorder="1" applyAlignment="1" applyProtection="1">
      <alignment horizontal="right" vertical="top" shrinkToFit="1"/>
    </xf>
    <xf numFmtId="0" fontId="5" fillId="0" borderId="46" xfId="0" applyFont="1" applyFill="1" applyBorder="1" applyAlignment="1" applyProtection="1">
      <alignment horizontal="right" vertical="top" shrinkToFit="1"/>
    </xf>
    <xf numFmtId="178" fontId="2" fillId="6" borderId="4" xfId="0" applyNumberFormat="1" applyFont="1" applyFill="1" applyBorder="1" applyAlignment="1" applyProtection="1">
      <alignment vertical="center"/>
      <protection locked="0"/>
    </xf>
    <xf numFmtId="0" fontId="2" fillId="6" borderId="37" xfId="0" applyFont="1" applyFill="1" applyBorder="1" applyAlignment="1">
      <alignment horizontal="center" vertical="center" shrinkToFit="1"/>
    </xf>
    <xf numFmtId="178" fontId="11" fillId="6" borderId="39" xfId="0" applyNumberFormat="1" applyFont="1" applyFill="1" applyBorder="1" applyProtection="1">
      <alignment vertical="center"/>
      <protection locked="0"/>
    </xf>
    <xf numFmtId="0" fontId="2" fillId="6" borderId="1" xfId="0" applyFont="1" applyFill="1" applyBorder="1" applyAlignment="1" applyProtection="1">
      <alignment vertical="center" shrinkToFit="1"/>
      <protection locked="0"/>
    </xf>
    <xf numFmtId="0" fontId="11" fillId="6" borderId="1" xfId="0" applyFont="1" applyFill="1" applyBorder="1" applyProtection="1">
      <alignment vertical="center"/>
      <protection locked="0"/>
    </xf>
    <xf numFmtId="0" fontId="16" fillId="6" borderId="22" xfId="0" applyFont="1" applyFill="1" applyBorder="1" applyProtection="1">
      <alignment vertical="center"/>
      <protection locked="0"/>
    </xf>
    <xf numFmtId="178" fontId="11" fillId="6" borderId="1" xfId="0" applyNumberFormat="1" applyFont="1" applyFill="1" applyBorder="1" applyProtection="1">
      <alignment vertical="center"/>
      <protection locked="0"/>
    </xf>
    <xf numFmtId="0" fontId="16" fillId="6" borderId="47" xfId="0" applyFont="1" applyFill="1" applyBorder="1" applyProtection="1">
      <alignment vertical="center"/>
      <protection locked="0"/>
    </xf>
    <xf numFmtId="178" fontId="11" fillId="6" borderId="10" xfId="0" applyNumberFormat="1" applyFont="1" applyFill="1" applyBorder="1" applyProtection="1">
      <alignment vertical="center"/>
      <protection locked="0"/>
    </xf>
    <xf numFmtId="0" fontId="11" fillId="6" borderId="9" xfId="0" applyFont="1" applyFill="1" applyBorder="1" applyProtection="1">
      <alignment vertical="center"/>
      <protection locked="0"/>
    </xf>
    <xf numFmtId="178" fontId="11" fillId="6" borderId="41" xfId="0" applyNumberFormat="1" applyFont="1" applyFill="1" applyBorder="1" applyProtection="1">
      <alignment vertical="center"/>
      <protection locked="0"/>
    </xf>
    <xf numFmtId="0" fontId="11" fillId="6" borderId="10" xfId="0" applyFont="1" applyFill="1" applyBorder="1" applyProtection="1">
      <alignment vertical="center"/>
      <protection locked="0"/>
    </xf>
    <xf numFmtId="178" fontId="11" fillId="6" borderId="38" xfId="0" applyNumberFormat="1" applyFont="1" applyFill="1" applyBorder="1" applyProtection="1">
      <alignment vertical="center"/>
      <protection locked="0"/>
    </xf>
    <xf numFmtId="0" fontId="11" fillId="6" borderId="6" xfId="0" applyFont="1" applyFill="1" applyBorder="1" applyProtection="1">
      <alignment vertical="center"/>
      <protection locked="0"/>
    </xf>
    <xf numFmtId="0" fontId="5" fillId="0" borderId="42" xfId="0" applyFont="1" applyFill="1" applyBorder="1" applyAlignment="1" applyProtection="1">
      <alignment horizontal="right" vertical="top" shrinkToFit="1"/>
    </xf>
    <xf numFmtId="0" fontId="2" fillId="0" borderId="6"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4" fillId="0" borderId="0" xfId="0" applyFont="1" applyAlignment="1" applyProtection="1">
      <alignment wrapText="1"/>
      <protection locked="0"/>
    </xf>
    <xf numFmtId="182" fontId="11" fillId="0" borderId="39" xfId="0" applyNumberFormat="1" applyFont="1" applyFill="1" applyBorder="1" applyProtection="1">
      <alignment vertical="center"/>
    </xf>
    <xf numFmtId="182" fontId="11" fillId="0" borderId="1" xfId="0" applyNumberFormat="1" applyFont="1" applyFill="1" applyBorder="1" applyProtection="1">
      <alignment vertical="center"/>
    </xf>
    <xf numFmtId="182" fontId="11" fillId="0" borderId="22" xfId="0" applyNumberFormat="1" applyFont="1" applyFill="1" applyBorder="1" applyAlignment="1" applyProtection="1">
      <alignment vertical="center"/>
    </xf>
    <xf numFmtId="182" fontId="2" fillId="0" borderId="6" xfId="0" applyNumberFormat="1" applyFont="1" applyFill="1" applyBorder="1" applyAlignment="1" applyProtection="1">
      <alignment vertical="center" shrinkToFit="1"/>
      <protection locked="0"/>
    </xf>
    <xf numFmtId="182" fontId="11" fillId="0" borderId="22" xfId="0" applyNumberFormat="1" applyFont="1" applyFill="1" applyBorder="1" applyProtection="1">
      <alignment vertical="center"/>
    </xf>
    <xf numFmtId="182" fontId="4" fillId="0" borderId="0" xfId="0" applyNumberFormat="1" applyFont="1" applyAlignment="1" applyProtection="1">
      <protection locked="0"/>
    </xf>
    <xf numFmtId="182" fontId="4" fillId="0" borderId="0" xfId="0" applyNumberFormat="1" applyFont="1" applyBorder="1" applyAlignment="1" applyProtection="1">
      <protection locked="0"/>
    </xf>
    <xf numFmtId="0" fontId="8" fillId="0" borderId="0" xfId="0" applyFont="1" applyBorder="1" applyAlignment="1" applyProtection="1">
      <alignment vertical="top" wrapText="1"/>
      <protection locked="0"/>
    </xf>
    <xf numFmtId="183" fontId="6" fillId="0" borderId="0" xfId="0" applyNumberFormat="1" applyFont="1" applyFill="1" applyBorder="1" applyAlignment="1" applyProtection="1">
      <alignment vertical="center" wrapText="1"/>
      <protection locked="0"/>
    </xf>
    <xf numFmtId="0" fontId="4" fillId="0" borderId="0" xfId="0" applyFont="1" applyFill="1" applyAlignment="1" applyProtection="1">
      <alignment shrinkToFit="1"/>
      <protection locked="0"/>
    </xf>
    <xf numFmtId="182" fontId="4" fillId="0" borderId="0" xfId="0" applyNumberFormat="1" applyFont="1" applyFill="1" applyAlignment="1" applyProtection="1">
      <alignment shrinkToFit="1"/>
      <protection locked="0"/>
    </xf>
    <xf numFmtId="0" fontId="8"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center" vertical="center" shrinkToFit="1"/>
      <protection locked="0"/>
    </xf>
    <xf numFmtId="0" fontId="12" fillId="0" borderId="0" xfId="0" applyFont="1" applyFill="1" applyAlignment="1" applyProtection="1">
      <protection locked="0"/>
    </xf>
    <xf numFmtId="0" fontId="6" fillId="0" borderId="0" xfId="0" applyFont="1" applyFill="1" applyBorder="1" applyAlignment="1" applyProtection="1">
      <alignment vertical="center" wrapText="1"/>
      <protection locked="0"/>
    </xf>
    <xf numFmtId="182" fontId="6" fillId="0" borderId="0" xfId="0" applyNumberFormat="1" applyFont="1" applyFill="1" applyBorder="1" applyAlignment="1" applyProtection="1">
      <alignment vertical="center" wrapText="1"/>
      <protection locked="0"/>
    </xf>
    <xf numFmtId="0" fontId="6" fillId="0" borderId="0" xfId="0" applyFont="1" applyFill="1" applyBorder="1" applyAlignment="1" applyProtection="1">
      <alignment horizontal="left" vertical="center" wrapText="1" indent="1"/>
      <protection locked="0"/>
    </xf>
    <xf numFmtId="0" fontId="6" fillId="0" borderId="0" xfId="0" applyFont="1" applyFill="1" applyAlignment="1" applyProtection="1">
      <alignment vertical="center" shrinkToFit="1"/>
      <protection locked="0"/>
    </xf>
    <xf numFmtId="183" fontId="4" fillId="0" borderId="0" xfId="0" applyNumberFormat="1" applyFont="1" applyFill="1" applyAlignment="1" applyProtection="1">
      <alignment shrinkToFit="1"/>
      <protection locked="0"/>
    </xf>
    <xf numFmtId="183" fontId="4" fillId="0" borderId="0" xfId="0" applyNumberFormat="1" applyFont="1" applyFill="1" applyBorder="1" applyAlignment="1" applyProtection="1">
      <protection locked="0"/>
    </xf>
    <xf numFmtId="0" fontId="2" fillId="0" borderId="0" xfId="0" applyFont="1" applyFill="1" applyAlignment="1" applyProtection="1">
      <alignment horizontal="center" vertical="center" shrinkToFit="1"/>
      <protection locked="0"/>
    </xf>
    <xf numFmtId="182" fontId="4" fillId="0" borderId="0" xfId="0" applyNumberFormat="1" applyFont="1" applyAlignment="1" applyProtection="1">
      <alignment vertical="center"/>
      <protection locked="0"/>
    </xf>
    <xf numFmtId="0" fontId="2" fillId="0" borderId="4"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7" borderId="0" xfId="0" applyFont="1" applyFill="1" applyAlignment="1" applyProtection="1">
      <protection locked="0"/>
    </xf>
    <xf numFmtId="0" fontId="4" fillId="8" borderId="0" xfId="0" applyFont="1" applyFill="1" applyAlignment="1" applyProtection="1">
      <protection locked="0"/>
    </xf>
    <xf numFmtId="176" fontId="2" fillId="0" borderId="0" xfId="0" applyNumberFormat="1" applyFont="1" applyFill="1" applyBorder="1" applyAlignment="1" applyProtection="1">
      <alignment vertical="center" wrapText="1"/>
      <protection locked="0"/>
    </xf>
    <xf numFmtId="49" fontId="4" fillId="0" borderId="0" xfId="0" applyNumberFormat="1" applyFont="1" applyFill="1" applyAlignment="1" applyProtection="1">
      <protection locked="0"/>
    </xf>
    <xf numFmtId="0" fontId="11" fillId="0" borderId="0" xfId="0" applyFont="1" applyFill="1" applyBorder="1" applyAlignment="1" applyProtection="1">
      <alignment vertical="center"/>
      <protection locked="0"/>
    </xf>
    <xf numFmtId="49" fontId="2" fillId="0" borderId="4" xfId="0" applyNumberFormat="1" applyFont="1" applyFill="1" applyBorder="1" applyAlignment="1" applyProtection="1">
      <alignment vertical="center" wrapText="1"/>
      <protection locked="0"/>
    </xf>
    <xf numFmtId="49" fontId="2" fillId="0" borderId="0" xfId="0" applyNumberFormat="1" applyFont="1" applyFill="1" applyBorder="1" applyAlignment="1" applyProtection="1">
      <alignment vertical="center" wrapText="1"/>
      <protection locked="0"/>
    </xf>
    <xf numFmtId="0" fontId="2" fillId="0"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xf>
    <xf numFmtId="0" fontId="2" fillId="9" borderId="0" xfId="0" applyFont="1" applyFill="1" applyBorder="1" applyAlignment="1" applyProtection="1">
      <alignment horizontal="center" vertical="center"/>
      <protection locked="0"/>
    </xf>
    <xf numFmtId="49" fontId="4" fillId="0" borderId="0" xfId="0" applyNumberFormat="1" applyFont="1" applyFill="1" applyAlignment="1" applyProtection="1">
      <alignment shrinkToFit="1"/>
      <protection locked="0"/>
    </xf>
    <xf numFmtId="0" fontId="2" fillId="0" borderId="0" xfId="0" applyFont="1" applyFill="1" applyAlignment="1" applyProtection="1">
      <protection locked="0"/>
    </xf>
    <xf numFmtId="14" fontId="4" fillId="0" borderId="0" xfId="0" applyNumberFormat="1" applyFont="1" applyAlignment="1" applyProtection="1">
      <alignment horizontal="left"/>
      <protection locked="0"/>
    </xf>
    <xf numFmtId="49" fontId="2"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horizontal="center"/>
      <protection locked="0"/>
    </xf>
    <xf numFmtId="0" fontId="3" fillId="5"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top"/>
      <protection locked="0"/>
    </xf>
    <xf numFmtId="176" fontId="10" fillId="0" borderId="0" xfId="0" applyNumberFormat="1" applyFont="1" applyFill="1" applyBorder="1" applyAlignment="1" applyProtection="1">
      <alignment horizontal="left" vertical="center"/>
    </xf>
    <xf numFmtId="0" fontId="10" fillId="0" borderId="0" xfId="0" applyNumberFormat="1" applyFont="1" applyBorder="1" applyAlignment="1" applyProtection="1">
      <alignment horizontal="left" vertical="center"/>
    </xf>
    <xf numFmtId="0" fontId="2" fillId="7" borderId="0" xfId="0" applyFont="1" applyFill="1" applyBorder="1" applyAlignment="1" applyProtection="1">
      <alignment horizontal="center" vertical="center"/>
    </xf>
    <xf numFmtId="0" fontId="2" fillId="9" borderId="0" xfId="0" applyFont="1" applyFill="1" applyBorder="1" applyAlignment="1" applyProtection="1">
      <alignment horizontal="center"/>
      <protection locked="0"/>
    </xf>
    <xf numFmtId="49" fontId="4" fillId="0" borderId="0" xfId="0" applyNumberFormat="1" applyFont="1" applyAlignment="1" applyProtection="1">
      <alignment shrinkToFit="1"/>
      <protection locked="0"/>
    </xf>
    <xf numFmtId="183" fontId="2" fillId="2" borderId="7" xfId="0" applyNumberFormat="1" applyFont="1" applyFill="1" applyBorder="1" applyAlignment="1" applyProtection="1">
      <alignment vertical="center"/>
    </xf>
    <xf numFmtId="0" fontId="4" fillId="0" borderId="0" xfId="3" applyFont="1">
      <alignment vertical="center"/>
    </xf>
    <xf numFmtId="0" fontId="4" fillId="0" borderId="40" xfId="3" applyFont="1" applyBorder="1" applyAlignment="1">
      <alignment horizontal="center" vertical="center"/>
    </xf>
    <xf numFmtId="0" fontId="4" fillId="0" borderId="51" xfId="3" applyFont="1" applyBorder="1" applyAlignment="1">
      <alignment horizontal="center"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4" fillId="0" borderId="37" xfId="3" applyFont="1" applyBorder="1" applyAlignment="1">
      <alignment horizontal="center" vertical="center"/>
    </xf>
    <xf numFmtId="0" fontId="4" fillId="0" borderId="54" xfId="3" applyFont="1" applyBorder="1" applyAlignment="1">
      <alignment horizontal="center" vertical="center"/>
    </xf>
    <xf numFmtId="0" fontId="4" fillId="0" borderId="55" xfId="3" applyFont="1" applyBorder="1" applyAlignment="1">
      <alignment horizontal="center" vertical="center"/>
    </xf>
    <xf numFmtId="0" fontId="4" fillId="0" borderId="15" xfId="3" applyFont="1" applyBorder="1" applyAlignment="1">
      <alignment horizontal="center" vertical="center"/>
    </xf>
    <xf numFmtId="0" fontId="4" fillId="0" borderId="22" xfId="3" applyFont="1" applyBorder="1" applyAlignment="1">
      <alignment horizontal="center" vertical="center"/>
    </xf>
    <xf numFmtId="0" fontId="4" fillId="0" borderId="56" xfId="3" applyFont="1" applyBorder="1" applyAlignment="1">
      <alignment horizontal="center" vertical="center"/>
    </xf>
    <xf numFmtId="0" fontId="4" fillId="0" borderId="57" xfId="3" applyFont="1" applyBorder="1" applyAlignment="1">
      <alignment horizontal="center" vertical="center"/>
    </xf>
    <xf numFmtId="0" fontId="4" fillId="0" borderId="22" xfId="3" applyFont="1" applyFill="1" applyBorder="1" applyAlignment="1">
      <alignment horizontal="center" vertical="center"/>
    </xf>
    <xf numFmtId="0" fontId="4" fillId="0" borderId="56" xfId="3" applyFont="1" applyFill="1" applyBorder="1" applyAlignment="1">
      <alignment horizontal="center" vertical="center"/>
    </xf>
    <xf numFmtId="0" fontId="4" fillId="0" borderId="57" xfId="3" applyFont="1" applyFill="1" applyBorder="1" applyAlignment="1">
      <alignment horizontal="center" vertical="center"/>
    </xf>
    <xf numFmtId="0" fontId="4" fillId="0" borderId="16" xfId="3" applyFont="1" applyBorder="1" applyAlignment="1">
      <alignment horizontal="center" vertical="center"/>
    </xf>
    <xf numFmtId="182" fontId="2" fillId="0" borderId="0" xfId="0" applyNumberFormat="1" applyFont="1" applyBorder="1" applyAlignment="1" applyProtection="1">
      <alignment vertical="center"/>
      <protection locked="0"/>
    </xf>
    <xf numFmtId="0" fontId="6" fillId="0" borderId="23" xfId="0" applyFont="1" applyFill="1" applyBorder="1" applyAlignment="1" applyProtection="1">
      <alignment vertical="center" wrapText="1"/>
      <protection locked="0"/>
    </xf>
    <xf numFmtId="0" fontId="4" fillId="0" borderId="23" xfId="0" applyFont="1" applyFill="1" applyBorder="1" applyAlignment="1" applyProtection="1">
      <protection locked="0"/>
    </xf>
    <xf numFmtId="183" fontId="6" fillId="0" borderId="23" xfId="0" applyNumberFormat="1" applyFont="1" applyFill="1" applyBorder="1" applyAlignment="1" applyProtection="1">
      <alignment vertical="center" wrapText="1"/>
      <protection locked="0"/>
    </xf>
    <xf numFmtId="0" fontId="4" fillId="0" borderId="23" xfId="0" applyFont="1" applyFill="1" applyBorder="1" applyAlignment="1" applyProtection="1">
      <alignment shrinkToFit="1"/>
      <protection locked="0"/>
    </xf>
    <xf numFmtId="183" fontId="4" fillId="0" borderId="23" xfId="0" applyNumberFormat="1" applyFont="1" applyFill="1" applyBorder="1" applyAlignment="1" applyProtection="1">
      <alignment shrinkToFit="1"/>
      <protection locked="0"/>
    </xf>
    <xf numFmtId="182" fontId="4" fillId="0" borderId="23" xfId="0" applyNumberFormat="1" applyFont="1" applyFill="1" applyBorder="1" applyAlignment="1" applyProtection="1">
      <alignment shrinkToFit="1"/>
      <protection locked="0"/>
    </xf>
    <xf numFmtId="182" fontId="4" fillId="0" borderId="0" xfId="0" applyNumberFormat="1" applyFont="1" applyFill="1" applyAlignment="1" applyProtection="1">
      <protection locked="0"/>
    </xf>
    <xf numFmtId="49" fontId="13" fillId="0" borderId="20" xfId="0" applyNumberFormat="1" applyFont="1" applyBorder="1" applyAlignment="1" applyProtection="1">
      <alignment horizontal="right"/>
      <protection locked="0"/>
    </xf>
    <xf numFmtId="0" fontId="2" fillId="6" borderId="15" xfId="0" applyFont="1" applyFill="1" applyBorder="1" applyAlignment="1" applyProtection="1">
      <alignment horizontal="left" vertical="center" indent="1" shrinkToFit="1"/>
      <protection locked="0"/>
    </xf>
    <xf numFmtId="0" fontId="2" fillId="6" borderId="1" xfId="0" applyFont="1" applyFill="1" applyBorder="1" applyAlignment="1" applyProtection="1">
      <alignment horizontal="left" vertical="center" indent="1" shrinkToFit="1"/>
      <protection locked="0"/>
    </xf>
    <xf numFmtId="0" fontId="2" fillId="6" borderId="2" xfId="0" applyFont="1" applyFill="1" applyBorder="1" applyAlignment="1" applyProtection="1">
      <alignment horizontal="left" vertical="center" indent="1" shrinkToFit="1"/>
      <protection locked="0"/>
    </xf>
    <xf numFmtId="0" fontId="2" fillId="0" borderId="0" xfId="0" applyFont="1" applyFill="1" applyBorder="1" applyAlignment="1" applyProtection="1">
      <alignment horizontal="center" vertical="center"/>
    </xf>
    <xf numFmtId="49" fontId="2" fillId="0" borderId="23" xfId="0" applyNumberFormat="1" applyFont="1" applyFill="1" applyBorder="1" applyAlignment="1" applyProtection="1">
      <alignment vertical="center" wrapText="1"/>
      <protection locked="0"/>
    </xf>
    <xf numFmtId="182" fontId="4" fillId="0" borderId="23" xfId="0" applyNumberFormat="1" applyFont="1" applyBorder="1" applyAlignment="1" applyProtection="1">
      <alignment vertical="center"/>
      <protection locked="0"/>
    </xf>
    <xf numFmtId="0" fontId="4" fillId="0" borderId="23" xfId="0" applyFont="1" applyBorder="1" applyAlignment="1" applyProtection="1">
      <alignment shrinkToFit="1"/>
      <protection locked="0"/>
    </xf>
    <xf numFmtId="49" fontId="2" fillId="0" borderId="23" xfId="0" applyNumberFormat="1" applyFont="1" applyBorder="1" applyAlignment="1" applyProtection="1">
      <alignment horizontal="left" vertical="center" shrinkToFit="1"/>
      <protection locked="0"/>
    </xf>
    <xf numFmtId="182" fontId="4" fillId="0" borderId="23" xfId="0" applyNumberFormat="1" applyFont="1" applyBorder="1" applyAlignment="1" applyProtection="1">
      <protection locked="0"/>
    </xf>
    <xf numFmtId="0" fontId="4" fillId="0" borderId="23" xfId="0" applyFont="1" applyBorder="1" applyAlignment="1" applyProtection="1">
      <protection locked="0"/>
    </xf>
    <xf numFmtId="0" fontId="16" fillId="6" borderId="40" xfId="0" applyFont="1" applyFill="1" applyBorder="1" applyProtection="1">
      <alignment vertical="center"/>
      <protection locked="0"/>
    </xf>
    <xf numFmtId="0" fontId="11" fillId="0" borderId="10" xfId="0" applyFont="1" applyFill="1" applyBorder="1" applyProtection="1">
      <alignment vertical="center"/>
    </xf>
    <xf numFmtId="14" fontId="4" fillId="0" borderId="4" xfId="0" applyNumberFormat="1" applyFont="1" applyBorder="1" applyAlignment="1" applyProtection="1">
      <protection locked="0"/>
    </xf>
    <xf numFmtId="0" fontId="4" fillId="0" borderId="4" xfId="0" applyNumberFormat="1" applyFont="1" applyBorder="1" applyAlignment="1" applyProtection="1">
      <protection locked="0"/>
    </xf>
    <xf numFmtId="182" fontId="4" fillId="0" borderId="4" xfId="0" applyNumberFormat="1" applyFont="1" applyBorder="1" applyAlignment="1" applyProtection="1">
      <protection locked="0"/>
    </xf>
    <xf numFmtId="0" fontId="4" fillId="0" borderId="18" xfId="0" applyFont="1" applyBorder="1" applyAlignment="1" applyProtection="1">
      <protection locked="0"/>
    </xf>
    <xf numFmtId="0" fontId="6" fillId="0" borderId="23" xfId="0" applyFont="1" applyFill="1" applyBorder="1" applyAlignment="1" applyProtection="1">
      <alignment vertical="top" wrapText="1"/>
      <protection locked="0"/>
    </xf>
    <xf numFmtId="0" fontId="27"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left" vertical="center"/>
    </xf>
    <xf numFmtId="0" fontId="2" fillId="0" borderId="6"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1" xfId="0" applyFont="1" applyFill="1" applyBorder="1" applyAlignment="1" applyProtection="1">
      <alignment vertical="top"/>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180" fontId="2" fillId="0" borderId="9" xfId="0" applyNumberFormat="1" applyFont="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2" fillId="0" borderId="9" xfId="0" applyFont="1" applyFill="1" applyBorder="1" applyAlignment="1" applyProtection="1">
      <protection locked="0"/>
    </xf>
    <xf numFmtId="0" fontId="2" fillId="0" borderId="19" xfId="0" applyFont="1" applyFill="1" applyBorder="1" applyAlignment="1" applyProtection="1">
      <protection locked="0"/>
    </xf>
    <xf numFmtId="0" fontId="8" fillId="0" borderId="7" xfId="0" applyFont="1" applyFill="1" applyBorder="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2" xfId="0" applyFont="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9" xfId="0" applyFont="1" applyFill="1" applyBorder="1" applyAlignment="1" applyProtection="1">
      <alignment vertical="center" wrapText="1"/>
      <protection locked="0"/>
    </xf>
    <xf numFmtId="0" fontId="2" fillId="0" borderId="74" xfId="0" applyFont="1" applyBorder="1" applyAlignment="1" applyProtection="1">
      <alignment vertical="center"/>
      <protection locked="0"/>
    </xf>
    <xf numFmtId="0" fontId="2"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182" fontId="2" fillId="0" borderId="15" xfId="0" applyNumberFormat="1" applyFont="1" applyFill="1" applyBorder="1" applyAlignment="1" applyProtection="1">
      <alignment horizontal="center" vertical="center"/>
    </xf>
    <xf numFmtId="0" fontId="2" fillId="0" borderId="11" xfId="0" applyFont="1" applyFill="1" applyBorder="1" applyAlignment="1" applyProtection="1">
      <alignment vertical="top"/>
      <protection locked="0"/>
    </xf>
    <xf numFmtId="0" fontId="2" fillId="0" borderId="7" xfId="0" applyFont="1" applyFill="1" applyBorder="1" applyAlignment="1" applyProtection="1">
      <alignment horizontal="center" vertical="center"/>
      <protection locked="0"/>
    </xf>
    <xf numFmtId="183" fontId="6" fillId="7" borderId="23" xfId="0" applyNumberFormat="1" applyFont="1" applyFill="1" applyBorder="1" applyAlignment="1" applyProtection="1">
      <alignment vertical="center" wrapText="1"/>
      <protection locked="0"/>
    </xf>
    <xf numFmtId="49" fontId="2" fillId="0" borderId="10" xfId="0" applyNumberFormat="1" applyFont="1" applyBorder="1" applyAlignment="1" applyProtection="1">
      <alignment vertical="center"/>
    </xf>
    <xf numFmtId="0" fontId="2" fillId="5" borderId="1" xfId="0" applyNumberFormat="1" applyFont="1" applyFill="1" applyBorder="1" applyAlignment="1" applyProtection="1">
      <alignment horizontal="left" vertical="center"/>
    </xf>
    <xf numFmtId="0" fontId="2" fillId="5" borderId="6" xfId="0"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xf>
    <xf numFmtId="0" fontId="2" fillId="5" borderId="1" xfId="0" applyNumberFormat="1" applyFont="1" applyFill="1" applyBorder="1" applyAlignment="1" applyProtection="1">
      <alignment horizontal="center" vertical="center"/>
    </xf>
    <xf numFmtId="0" fontId="2" fillId="0" borderId="10" xfId="0" applyFont="1" applyBorder="1" applyAlignment="1" applyProtection="1">
      <alignment vertical="center"/>
    </xf>
    <xf numFmtId="0" fontId="2" fillId="0" borderId="17" xfId="0" applyFont="1" applyBorder="1" applyAlignment="1" applyProtection="1">
      <alignment vertical="center"/>
    </xf>
    <xf numFmtId="0" fontId="8" fillId="5" borderId="7" xfId="0" applyFont="1" applyFill="1" applyBorder="1" applyAlignment="1" applyProtection="1">
      <alignment horizontal="center" vertical="center" shrinkToFit="1"/>
      <protection locked="0"/>
    </xf>
    <xf numFmtId="182" fontId="11" fillId="0" borderId="37" xfId="0" applyNumberFormat="1" applyFont="1" applyFill="1" applyBorder="1" applyAlignment="1" applyProtection="1">
      <alignment vertical="center"/>
    </xf>
    <xf numFmtId="182" fontId="11" fillId="0" borderId="38" xfId="0" applyNumberFormat="1" applyFont="1" applyFill="1" applyBorder="1" applyProtection="1">
      <alignment vertical="center"/>
    </xf>
    <xf numFmtId="182" fontId="11" fillId="0" borderId="6" xfId="0" applyNumberFormat="1" applyFont="1" applyFill="1" applyBorder="1" applyProtection="1">
      <alignment vertical="center"/>
    </xf>
    <xf numFmtId="0" fontId="5" fillId="0" borderId="44" xfId="0" applyFont="1" applyFill="1" applyBorder="1" applyAlignment="1" applyProtection="1">
      <alignment vertical="top" shrinkToFit="1"/>
      <protection locked="0"/>
    </xf>
    <xf numFmtId="0" fontId="5" fillId="0" borderId="45" xfId="0" applyFont="1" applyFill="1" applyBorder="1" applyAlignment="1" applyProtection="1">
      <alignment horizontal="right" vertical="top" shrinkToFit="1"/>
      <protection locked="0"/>
    </xf>
    <xf numFmtId="0" fontId="5" fillId="0" borderId="46" xfId="0" applyFont="1" applyFill="1" applyBorder="1" applyAlignment="1" applyProtection="1">
      <alignment horizontal="right" vertical="top" shrinkToFit="1"/>
      <protection locked="0"/>
    </xf>
    <xf numFmtId="0" fontId="5" fillId="0" borderId="45" xfId="0" applyFont="1" applyFill="1" applyBorder="1" applyAlignment="1" applyProtection="1">
      <alignment horizontal="right" vertical="top"/>
      <protection locked="0"/>
    </xf>
    <xf numFmtId="182" fontId="2" fillId="0" borderId="5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5" fillId="0" borderId="50" xfId="0" applyFont="1" applyFill="1" applyBorder="1" applyAlignment="1" applyProtection="1">
      <alignment horizontal="right" vertical="top"/>
      <protection locked="0"/>
    </xf>
    <xf numFmtId="0" fontId="5" fillId="0" borderId="46" xfId="0" applyFont="1" applyFill="1" applyBorder="1" applyAlignment="1" applyProtection="1">
      <alignment horizontal="right" vertical="top"/>
      <protection locked="0"/>
    </xf>
    <xf numFmtId="0" fontId="2" fillId="0" borderId="53" xfId="0" applyFont="1" applyFill="1" applyBorder="1" applyAlignment="1" applyProtection="1">
      <alignment vertical="center"/>
    </xf>
    <xf numFmtId="0" fontId="2" fillId="0" borderId="6" xfId="0" applyFont="1" applyBorder="1" applyAlignment="1" applyProtection="1">
      <alignment horizontal="center" vertical="center"/>
    </xf>
    <xf numFmtId="176" fontId="10" fillId="0" borderId="12" xfId="0" applyNumberFormat="1" applyFont="1" applyFill="1" applyBorder="1" applyAlignment="1" applyProtection="1">
      <alignment horizontal="left" vertical="center"/>
    </xf>
    <xf numFmtId="182" fontId="2" fillId="5" borderId="1" xfId="0" applyNumberFormat="1" applyFont="1" applyFill="1" applyBorder="1" applyAlignment="1" applyProtection="1">
      <alignment horizontal="center" vertical="center" shrinkToFit="1"/>
      <protection locked="0"/>
    </xf>
    <xf numFmtId="182" fontId="2" fillId="5" borderId="2" xfId="0" applyNumberFormat="1" applyFont="1" applyFill="1" applyBorder="1" applyAlignment="1" applyProtection="1">
      <alignment horizontal="center" vertical="center" shrinkToFit="1"/>
      <protection locked="0"/>
    </xf>
    <xf numFmtId="182" fontId="2" fillId="0" borderId="15" xfId="0" applyNumberFormat="1" applyFont="1" applyFill="1" applyBorder="1" applyAlignment="1" applyProtection="1">
      <alignment horizontal="center" vertical="center"/>
    </xf>
    <xf numFmtId="182" fontId="2" fillId="0" borderId="2"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2" fillId="0" borderId="3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59"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1" xfId="0" applyFont="1" applyFill="1" applyBorder="1" applyAlignment="1" applyProtection="1">
      <alignment horizontal="center" vertical="center"/>
      <protection locked="0"/>
    </xf>
    <xf numFmtId="0" fontId="2" fillId="0" borderId="13" xfId="0" applyFont="1" applyFill="1" applyBorder="1" applyAlignment="1" applyProtection="1">
      <alignment vertical="center" wrapText="1" shrinkToFit="1"/>
      <protection locked="0"/>
    </xf>
    <xf numFmtId="0" fontId="2" fillId="0" borderId="0" xfId="0" applyFont="1" applyFill="1" applyBorder="1" applyAlignment="1" applyProtection="1">
      <alignment vertical="center" wrapText="1" shrinkToFit="1"/>
      <protection locked="0"/>
    </xf>
    <xf numFmtId="0" fontId="2" fillId="0" borderId="48" xfId="0" applyFont="1" applyFill="1" applyBorder="1" applyAlignment="1" applyProtection="1">
      <alignment horizontal="left" vertical="center" wrapText="1" shrinkToFit="1"/>
      <protection locked="0"/>
    </xf>
    <xf numFmtId="0" fontId="2" fillId="0" borderId="49"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shrinkToFit="1"/>
      <protection locked="0"/>
    </xf>
    <xf numFmtId="178" fontId="8" fillId="5" borderId="7" xfId="0" applyNumberFormat="1"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57" fontId="2" fillId="0" borderId="36" xfId="0" applyNumberFormat="1" applyFont="1" applyFill="1" applyBorder="1" applyAlignment="1" applyProtection="1">
      <alignment horizontal="left" vertical="center"/>
      <protection locked="0"/>
    </xf>
    <xf numFmtId="57" fontId="2" fillId="0" borderId="7" xfId="0" applyNumberFormat="1"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182" fontId="2" fillId="0" borderId="7" xfId="0" applyNumberFormat="1" applyFont="1" applyFill="1" applyBorder="1" applyAlignment="1" applyProtection="1">
      <alignment horizontal="left" vertical="center"/>
      <protection locked="0"/>
    </xf>
    <xf numFmtId="182" fontId="2" fillId="0" borderId="8" xfId="0" applyNumberFormat="1"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left" vertical="center" shrinkToFit="1"/>
      <protection locked="0"/>
    </xf>
    <xf numFmtId="182" fontId="2" fillId="0" borderId="9" xfId="0" applyNumberFormat="1" applyFont="1" applyFill="1" applyBorder="1" applyAlignment="1" applyProtection="1">
      <alignment horizontal="left" vertical="center" shrinkToFit="1"/>
      <protection locked="0"/>
    </xf>
    <xf numFmtId="182" fontId="2" fillId="0" borderId="19" xfId="0" applyNumberFormat="1" applyFont="1" applyFill="1" applyBorder="1" applyAlignment="1" applyProtection="1">
      <alignment horizontal="left" vertical="center" shrinkToFit="1"/>
      <protection locked="0"/>
    </xf>
    <xf numFmtId="57" fontId="2" fillId="0" borderId="50" xfId="0" applyNumberFormat="1" applyFont="1" applyFill="1" applyBorder="1" applyAlignment="1" applyProtection="1">
      <alignment horizontal="left" vertical="center"/>
      <protection locked="0"/>
    </xf>
    <xf numFmtId="57" fontId="2" fillId="0" borderId="45" xfId="0" applyNumberFormat="1" applyFont="1" applyFill="1" applyBorder="1" applyAlignment="1" applyProtection="1">
      <alignment horizontal="left" vertical="center"/>
      <protection locked="0"/>
    </xf>
    <xf numFmtId="0" fontId="2" fillId="0" borderId="45" xfId="0" applyFont="1" applyFill="1" applyBorder="1" applyAlignment="1" applyProtection="1">
      <alignment horizontal="left" vertical="center"/>
      <protection locked="0"/>
    </xf>
    <xf numFmtId="0" fontId="2" fillId="2" borderId="3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5" borderId="7" xfId="0" applyFont="1" applyFill="1" applyBorder="1" applyAlignment="1" applyProtection="1">
      <alignment horizontal="center" vertical="center" shrinkToFit="1"/>
      <protection locked="0"/>
    </xf>
    <xf numFmtId="0" fontId="2" fillId="5" borderId="8"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82" fontId="2" fillId="0" borderId="53" xfId="0" applyNumberFormat="1" applyFont="1" applyFill="1" applyBorder="1" applyAlignment="1" applyProtection="1">
      <alignment vertical="center" wrapText="1" shrinkToFit="1"/>
      <protection locked="0"/>
    </xf>
    <xf numFmtId="182" fontId="2" fillId="0" borderId="6" xfId="0" applyNumberFormat="1" applyFont="1" applyFill="1" applyBorder="1" applyAlignment="1" applyProtection="1">
      <alignment vertical="center" wrapText="1" shrinkToFit="1"/>
      <protection locked="0"/>
    </xf>
    <xf numFmtId="49" fontId="2" fillId="0" borderId="4"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79" fontId="2" fillId="0" borderId="7" xfId="0" applyNumberFormat="1" applyFont="1" applyFill="1" applyBorder="1" applyAlignment="1" applyProtection="1">
      <alignment horizontal="left" vertical="center"/>
      <protection locked="0"/>
    </xf>
    <xf numFmtId="179" fontId="2" fillId="0" borderId="8" xfId="0" applyNumberFormat="1" applyFont="1" applyFill="1" applyBorder="1" applyAlignment="1" applyProtection="1">
      <alignment horizontal="left" vertical="center"/>
      <protection locked="0"/>
    </xf>
    <xf numFmtId="0" fontId="2" fillId="0" borderId="1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78" fontId="2" fillId="0" borderId="7"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5" borderId="79"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6" fillId="0" borderId="79" xfId="0" applyFont="1" applyBorder="1" applyAlignment="1" applyProtection="1">
      <alignment vertical="center" wrapText="1"/>
    </xf>
    <xf numFmtId="0" fontId="6" fillId="0" borderId="75" xfId="0" applyFont="1" applyBorder="1" applyAlignment="1" applyProtection="1">
      <alignment vertical="center" wrapText="1"/>
    </xf>
    <xf numFmtId="0" fontId="2" fillId="0" borderId="36"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13"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9"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right" vertical="center" shrinkToFit="1"/>
      <protection locked="0"/>
    </xf>
    <xf numFmtId="0" fontId="2" fillId="0" borderId="7" xfId="0" applyFont="1" applyFill="1" applyBorder="1" applyAlignment="1" applyProtection="1">
      <alignment horizontal="right" vertical="center" shrinkToFit="1"/>
      <protection locked="0"/>
    </xf>
    <xf numFmtId="179" fontId="2" fillId="0" borderId="7" xfId="0" applyNumberFormat="1" applyFont="1" applyFill="1" applyBorder="1" applyAlignment="1" applyProtection="1">
      <alignment horizontal="left" vertical="center" shrinkToFit="1"/>
      <protection locked="0"/>
    </xf>
    <xf numFmtId="179" fontId="2" fillId="0" borderId="8" xfId="0" applyNumberFormat="1" applyFont="1" applyFill="1" applyBorder="1" applyAlignment="1" applyProtection="1">
      <alignment horizontal="left" vertical="center" shrinkToFit="1"/>
      <protection locked="0"/>
    </xf>
    <xf numFmtId="0" fontId="2" fillId="0" borderId="36"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76" xfId="0" applyFont="1" applyFill="1" applyBorder="1" applyAlignment="1" applyProtection="1">
      <alignment horizontal="center" vertical="center" wrapText="1"/>
      <protection locked="0"/>
    </xf>
    <xf numFmtId="0" fontId="2" fillId="0" borderId="7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wrapText="1" shrinkToFit="1"/>
    </xf>
    <xf numFmtId="0" fontId="2" fillId="0" borderId="7" xfId="0" applyFont="1" applyFill="1" applyBorder="1" applyAlignment="1" applyProtection="1">
      <alignment horizontal="center" vertical="center" wrapText="1" shrinkToFit="1"/>
    </xf>
    <xf numFmtId="0" fontId="8" fillId="0" borderId="80" xfId="0" applyFont="1" applyFill="1" applyBorder="1" applyAlignment="1" applyProtection="1">
      <alignment horizontal="center" vertical="center" wrapText="1"/>
    </xf>
    <xf numFmtId="0" fontId="8" fillId="0" borderId="7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2" fillId="0" borderId="59"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shrinkToFit="1"/>
      <protection locked="0"/>
    </xf>
    <xf numFmtId="182" fontId="2" fillId="0" borderId="15" xfId="0" applyNumberFormat="1" applyFont="1" applyFill="1" applyBorder="1" applyAlignment="1" applyProtection="1">
      <alignment vertical="center" wrapText="1" shrinkToFit="1"/>
      <protection locked="0"/>
    </xf>
    <xf numFmtId="182" fontId="2" fillId="0" borderId="1" xfId="0" applyNumberFormat="1" applyFont="1" applyFill="1" applyBorder="1" applyAlignment="1" applyProtection="1">
      <alignment vertical="center" wrapText="1" shrinkToFit="1"/>
      <protection locked="0"/>
    </xf>
    <xf numFmtId="182" fontId="2" fillId="0" borderId="15" xfId="0" applyNumberFormat="1" applyFont="1" applyFill="1" applyBorder="1" applyAlignment="1" applyProtection="1">
      <alignment horizontal="left" vertical="center" wrapText="1" shrinkToFit="1"/>
      <protection locked="0"/>
    </xf>
    <xf numFmtId="182" fontId="2" fillId="0" borderId="1" xfId="0" applyNumberFormat="1" applyFont="1" applyFill="1" applyBorder="1" applyAlignment="1" applyProtection="1">
      <alignment horizontal="left" vertical="center" wrapText="1" shrinkToFit="1"/>
      <protection locked="0"/>
    </xf>
    <xf numFmtId="0" fontId="2" fillId="0" borderId="26"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9" fontId="6" fillId="0" borderId="0" xfId="0" applyNumberFormat="1"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182" fontId="2" fillId="5" borderId="6" xfId="0" applyNumberFormat="1" applyFont="1" applyFill="1" applyBorder="1" applyAlignment="1" applyProtection="1">
      <alignment horizontal="center" vertical="center" shrinkToFit="1"/>
      <protection locked="0"/>
    </xf>
    <xf numFmtId="177" fontId="8" fillId="0" borderId="0" xfId="0" applyNumberFormat="1" applyFont="1" applyBorder="1" applyAlignment="1" applyProtection="1">
      <alignment horizontal="right"/>
      <protection locked="0"/>
    </xf>
    <xf numFmtId="0" fontId="9" fillId="0" borderId="0" xfId="0" applyFont="1" applyAlignment="1" applyProtection="1">
      <alignment horizontal="center"/>
      <protection locked="0"/>
    </xf>
    <xf numFmtId="0" fontId="2" fillId="0" borderId="23" xfId="0" applyFont="1" applyFill="1" applyBorder="1" applyAlignment="1" applyProtection="1">
      <alignment horizontal="center" vertical="center"/>
      <protection locked="0"/>
    </xf>
    <xf numFmtId="0" fontId="3" fillId="5" borderId="36" xfId="0" applyFont="1" applyFill="1" applyBorder="1" applyAlignment="1" applyProtection="1">
      <alignment horizontal="left" vertical="center" indent="1" shrinkToFit="1"/>
      <protection locked="0"/>
    </xf>
    <xf numFmtId="0" fontId="3" fillId="5" borderId="7" xfId="0" applyFont="1" applyFill="1" applyBorder="1" applyAlignment="1" applyProtection="1">
      <alignment horizontal="left" vertical="center" indent="1" shrinkToFit="1"/>
      <protection locked="0"/>
    </xf>
    <xf numFmtId="0" fontId="3" fillId="5" borderId="8" xfId="0" applyFont="1" applyFill="1" applyBorder="1" applyAlignment="1" applyProtection="1">
      <alignment horizontal="left" vertical="center" indent="1" shrinkToFit="1"/>
      <protection locked="0"/>
    </xf>
    <xf numFmtId="182" fontId="2" fillId="5" borderId="12" xfId="0" applyNumberFormat="1" applyFont="1" applyFill="1" applyBorder="1" applyAlignment="1" applyProtection="1">
      <alignment horizontal="center" vertical="center" shrinkToFit="1"/>
      <protection locked="0"/>
    </xf>
    <xf numFmtId="0" fontId="2" fillId="5" borderId="3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3" fillId="0" borderId="3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182" fontId="2" fillId="0" borderId="4" xfId="0" applyNumberFormat="1" applyFont="1" applyFill="1" applyBorder="1" applyAlignment="1" applyProtection="1">
      <alignment horizontal="left" vertical="center"/>
      <protection locked="0"/>
    </xf>
    <xf numFmtId="182" fontId="2" fillId="0" borderId="5" xfId="0" applyNumberFormat="1"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181" fontId="2" fillId="0" borderId="0" xfId="0" applyNumberFormat="1" applyFont="1" applyFill="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181" fontId="2" fillId="0" borderId="69" xfId="0" applyNumberFormat="1" applyFont="1" applyFill="1" applyBorder="1" applyAlignment="1" applyProtection="1">
      <alignment horizontal="center" vertical="center"/>
      <protection locked="0"/>
    </xf>
    <xf numFmtId="181" fontId="2" fillId="0" borderId="70" xfId="0" applyNumberFormat="1" applyFont="1" applyFill="1" applyBorder="1" applyAlignment="1" applyProtection="1">
      <alignment horizontal="center" vertical="center"/>
      <protection locked="0"/>
    </xf>
    <xf numFmtId="181" fontId="2" fillId="0" borderId="18" xfId="0" applyNumberFormat="1" applyFont="1" applyBorder="1" applyAlignment="1" applyProtection="1">
      <alignment horizontal="center" vertical="center"/>
      <protection locked="0"/>
    </xf>
    <xf numFmtId="181" fontId="2" fillId="0" borderId="13" xfId="0" applyNumberFormat="1" applyFont="1" applyBorder="1" applyAlignment="1" applyProtection="1">
      <alignment horizontal="center" vertical="center"/>
      <protection locked="0"/>
    </xf>
    <xf numFmtId="179" fontId="2" fillId="0" borderId="4" xfId="0" applyNumberFormat="1" applyFont="1" applyFill="1" applyBorder="1" applyAlignment="1" applyProtection="1">
      <alignment horizontal="left" vertical="center"/>
      <protection locked="0"/>
    </xf>
    <xf numFmtId="179" fontId="2" fillId="0" borderId="5" xfId="0" applyNumberFormat="1" applyFont="1" applyFill="1" applyBorder="1" applyAlignment="1" applyProtection="1">
      <alignment horizontal="left" vertical="center"/>
      <protection locked="0"/>
    </xf>
    <xf numFmtId="0" fontId="2" fillId="0" borderId="11" xfId="0" applyFont="1" applyFill="1" applyBorder="1" applyAlignment="1" applyProtection="1">
      <alignment horizontal="right" vertical="center" shrinkToFit="1"/>
      <protection locked="0"/>
    </xf>
    <xf numFmtId="0" fontId="2" fillId="0" borderId="4" xfId="0" applyFont="1" applyFill="1" applyBorder="1" applyAlignment="1" applyProtection="1">
      <alignment horizontal="right" vertical="center" shrinkToFit="1"/>
      <protection locked="0"/>
    </xf>
    <xf numFmtId="0" fontId="2" fillId="0" borderId="11"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3" fontId="2" fillId="0" borderId="70" xfId="0" applyNumberFormat="1" applyFont="1" applyFill="1" applyBorder="1" applyAlignment="1" applyProtection="1">
      <alignment horizontal="center" vertical="center"/>
      <protection locked="0"/>
    </xf>
    <xf numFmtId="3" fontId="2" fillId="0" borderId="71" xfId="0" applyNumberFormat="1" applyFont="1" applyFill="1" applyBorder="1" applyAlignment="1" applyProtection="1">
      <alignment horizontal="center" vertical="center"/>
      <protection locked="0"/>
    </xf>
    <xf numFmtId="0" fontId="2" fillId="0" borderId="70" xfId="0" applyFont="1" applyFill="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6" borderId="15" xfId="0" applyFont="1" applyFill="1" applyBorder="1" applyAlignment="1" applyProtection="1">
      <alignment horizontal="left" vertical="center" indent="1" shrinkToFit="1"/>
      <protection locked="0"/>
    </xf>
    <xf numFmtId="0" fontId="2" fillId="6" borderId="1" xfId="0" applyFont="1" applyFill="1" applyBorder="1" applyAlignment="1" applyProtection="1">
      <alignment horizontal="left" vertical="center" indent="1" shrinkToFit="1"/>
      <protection locked="0"/>
    </xf>
    <xf numFmtId="0" fontId="2" fillId="6" borderId="2" xfId="0" applyFont="1" applyFill="1" applyBorder="1" applyAlignment="1" applyProtection="1">
      <alignment horizontal="left" vertical="center" indent="1" shrinkToFit="1"/>
      <protection locked="0"/>
    </xf>
    <xf numFmtId="0" fontId="17" fillId="0" borderId="23"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17" fillId="6" borderId="23" xfId="0" applyFont="1" applyFill="1" applyBorder="1" applyAlignment="1" applyProtection="1">
      <alignment horizontal="center" vertical="center"/>
      <protection locked="0"/>
    </xf>
    <xf numFmtId="0" fontId="17" fillId="6" borderId="36" xfId="0" applyFont="1" applyFill="1" applyBorder="1" applyAlignment="1" applyProtection="1">
      <alignment horizontal="center" vertical="center"/>
      <protection locked="0"/>
    </xf>
    <xf numFmtId="178" fontId="17" fillId="6" borderId="8" xfId="0" applyNumberFormat="1" applyFont="1" applyFill="1" applyBorder="1" applyAlignment="1" applyProtection="1">
      <alignment horizontal="center" vertical="center"/>
      <protection locked="0"/>
    </xf>
    <xf numFmtId="178" fontId="17" fillId="6" borderId="23" xfId="0" applyNumberFormat="1"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0" fontId="17" fillId="6" borderId="36" xfId="0" applyFont="1" applyFill="1" applyBorder="1" applyAlignment="1" applyProtection="1">
      <alignment vertical="center"/>
      <protection locked="0"/>
    </xf>
    <xf numFmtId="0" fontId="17" fillId="6" borderId="7" xfId="0" applyFont="1" applyFill="1" applyBorder="1" applyAlignment="1" applyProtection="1">
      <alignment vertical="center"/>
      <protection locked="0"/>
    </xf>
    <xf numFmtId="0" fontId="17" fillId="6" borderId="7" xfId="0" applyFont="1" applyFill="1" applyBorder="1" applyAlignment="1" applyProtection="1">
      <alignment horizontal="left" vertical="center"/>
      <protection locked="0"/>
    </xf>
    <xf numFmtId="0" fontId="17" fillId="6" borderId="8" xfId="0" applyFont="1" applyFill="1" applyBorder="1" applyAlignment="1" applyProtection="1">
      <alignment horizontal="left" vertical="center"/>
      <protection locked="0"/>
    </xf>
    <xf numFmtId="0" fontId="2" fillId="6" borderId="16" xfId="0" applyFont="1" applyFill="1" applyBorder="1" applyAlignment="1" applyProtection="1">
      <alignment horizontal="left" vertical="center" indent="1" shrinkToFit="1"/>
      <protection locked="0"/>
    </xf>
    <xf numFmtId="0" fontId="2" fillId="6" borderId="10" xfId="0" applyFont="1" applyFill="1" applyBorder="1" applyAlignment="1" applyProtection="1">
      <alignment horizontal="left" vertical="center" indent="1" shrinkToFit="1"/>
      <protection locked="0"/>
    </xf>
    <xf numFmtId="0" fontId="2" fillId="6" borderId="17" xfId="0" applyFont="1" applyFill="1" applyBorder="1" applyAlignment="1" applyProtection="1">
      <alignment horizontal="left" vertical="center" indent="1" shrinkToFit="1"/>
      <protection locked="0"/>
    </xf>
    <xf numFmtId="0" fontId="17" fillId="0" borderId="11"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5" xfId="0" applyFont="1" applyFill="1" applyBorder="1" applyAlignment="1" applyProtection="1">
      <alignment vertical="center"/>
    </xf>
    <xf numFmtId="0" fontId="17" fillId="6" borderId="8" xfId="0" applyFont="1" applyFill="1" applyBorder="1" applyAlignment="1" applyProtection="1">
      <alignment vertical="center"/>
      <protection locked="0"/>
    </xf>
    <xf numFmtId="0" fontId="17" fillId="6" borderId="13" xfId="0" applyFont="1" applyFill="1" applyBorder="1" applyAlignment="1" applyProtection="1">
      <alignment vertical="top"/>
      <protection locked="0"/>
    </xf>
    <xf numFmtId="0" fontId="17" fillId="6" borderId="0" xfId="0" applyFont="1" applyFill="1" applyBorder="1" applyAlignment="1" applyProtection="1">
      <alignment vertical="top"/>
      <protection locked="0"/>
    </xf>
    <xf numFmtId="0" fontId="17" fillId="6" borderId="14" xfId="0" applyFont="1" applyFill="1" applyBorder="1" applyAlignment="1" applyProtection="1">
      <alignment vertical="top"/>
      <protection locked="0"/>
    </xf>
    <xf numFmtId="0" fontId="17" fillId="6" borderId="18" xfId="0" applyFont="1" applyFill="1" applyBorder="1" applyAlignment="1" applyProtection="1">
      <alignment vertical="top"/>
      <protection locked="0"/>
    </xf>
    <xf numFmtId="0" fontId="17" fillId="6" borderId="9" xfId="0" applyFont="1" applyFill="1" applyBorder="1" applyAlignment="1" applyProtection="1">
      <alignment vertical="top"/>
      <protection locked="0"/>
    </xf>
    <xf numFmtId="0" fontId="17" fillId="6" borderId="19" xfId="0" applyFont="1" applyFill="1" applyBorder="1" applyAlignment="1" applyProtection="1">
      <alignment vertical="top"/>
      <protection locked="0"/>
    </xf>
    <xf numFmtId="0" fontId="2" fillId="0" borderId="23"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6" borderId="15" xfId="0" applyFont="1" applyFill="1" applyBorder="1" applyAlignment="1" applyProtection="1">
      <alignment horizontal="left" vertical="center" shrinkToFit="1"/>
      <protection locked="0"/>
    </xf>
    <xf numFmtId="0" fontId="2" fillId="6" borderId="1" xfId="0" applyFont="1" applyFill="1" applyBorder="1" applyAlignment="1" applyProtection="1">
      <alignment horizontal="left" vertical="center" shrinkToFit="1"/>
      <protection locked="0"/>
    </xf>
    <xf numFmtId="0" fontId="2" fillId="6" borderId="1" xfId="0" applyFont="1" applyFill="1" applyBorder="1" applyAlignment="1" applyProtection="1">
      <alignment horizontal="left" vertical="center" shrinkToFit="1"/>
    </xf>
    <xf numFmtId="0" fontId="2" fillId="6" borderId="2" xfId="0" applyFont="1" applyFill="1" applyBorder="1" applyAlignment="1" applyProtection="1">
      <alignment horizontal="left" vertical="center" shrinkToFit="1"/>
    </xf>
    <xf numFmtId="0" fontId="17" fillId="6" borderId="18" xfId="0" applyFont="1" applyFill="1" applyBorder="1" applyAlignment="1" applyProtection="1">
      <alignment vertical="center"/>
      <protection locked="0"/>
    </xf>
    <xf numFmtId="0" fontId="17" fillId="6" borderId="9" xfId="0" applyFont="1" applyFill="1" applyBorder="1" applyAlignment="1" applyProtection="1">
      <alignment vertical="center"/>
      <protection locked="0"/>
    </xf>
    <xf numFmtId="0" fontId="17" fillId="0" borderId="9" xfId="0" applyFont="1" applyFill="1" applyBorder="1" applyAlignment="1" applyProtection="1">
      <alignment horizontal="left" vertical="center"/>
    </xf>
    <xf numFmtId="0" fontId="17" fillId="0" borderId="19" xfId="0" applyFont="1" applyFill="1" applyBorder="1" applyAlignment="1" applyProtection="1">
      <alignment horizontal="left" vertical="center"/>
    </xf>
    <xf numFmtId="0" fontId="17" fillId="6" borderId="9" xfId="0" applyFont="1" applyFill="1" applyBorder="1" applyAlignment="1" applyProtection="1">
      <alignment horizontal="right" vertical="center"/>
      <protection locked="0"/>
    </xf>
    <xf numFmtId="0" fontId="2" fillId="0" borderId="3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17" fillId="6" borderId="23" xfId="0" applyFont="1" applyFill="1" applyBorder="1" applyAlignment="1" applyProtection="1">
      <alignment vertical="center"/>
      <protection locked="0"/>
    </xf>
    <xf numFmtId="0" fontId="2" fillId="0" borderId="3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18" fillId="6" borderId="23" xfId="0" applyFont="1" applyFill="1" applyBorder="1" applyAlignment="1" applyProtection="1">
      <alignment vertical="center"/>
      <protection locked="0"/>
    </xf>
    <xf numFmtId="0" fontId="2" fillId="6" borderId="1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0" borderId="50" xfId="0" applyFont="1" applyFill="1" applyBorder="1" applyAlignment="1" applyProtection="1">
      <alignment horizontal="left" vertical="center"/>
    </xf>
    <xf numFmtId="0" fontId="2" fillId="0" borderId="45" xfId="0" applyFont="1" applyFill="1" applyBorder="1" applyAlignment="1" applyProtection="1">
      <alignment horizontal="left" vertical="center"/>
    </xf>
    <xf numFmtId="0" fontId="2" fillId="6" borderId="45" xfId="0" applyFont="1" applyFill="1" applyBorder="1" applyAlignment="1" applyProtection="1">
      <alignment vertical="center"/>
      <protection locked="0"/>
    </xf>
    <xf numFmtId="0" fontId="17" fillId="0" borderId="7" xfId="0" applyFont="1" applyFill="1" applyBorder="1" applyAlignment="1" applyProtection="1">
      <alignment horizontal="center" vertical="center" wrapText="1"/>
    </xf>
    <xf numFmtId="0" fontId="17" fillId="6" borderId="7" xfId="0" applyFont="1" applyFill="1" applyBorder="1" applyAlignment="1" applyProtection="1">
      <alignment horizontal="center" vertical="center" wrapText="1"/>
    </xf>
    <xf numFmtId="0" fontId="2" fillId="0" borderId="13"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49" fontId="2" fillId="6" borderId="43" xfId="0" applyNumberFormat="1" applyFont="1" applyFill="1" applyBorder="1" applyAlignment="1" applyProtection="1">
      <alignment vertical="center"/>
      <protection locked="0"/>
    </xf>
    <xf numFmtId="0" fontId="2" fillId="0" borderId="43"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49" fontId="17" fillId="6" borderId="13" xfId="0" applyNumberFormat="1" applyFont="1" applyFill="1" applyBorder="1" applyAlignment="1" applyProtection="1">
      <alignment vertical="center"/>
      <protection locked="0"/>
    </xf>
    <xf numFmtId="49" fontId="17" fillId="6" borderId="0" xfId="0" applyNumberFormat="1" applyFont="1" applyFill="1" applyBorder="1" applyAlignment="1" applyProtection="1">
      <alignment vertical="center"/>
      <protection locked="0"/>
    </xf>
    <xf numFmtId="49" fontId="17" fillId="6" borderId="14" xfId="0" applyNumberFormat="1" applyFont="1" applyFill="1" applyBorder="1" applyAlignment="1" applyProtection="1">
      <alignment vertical="center"/>
      <protection locked="0"/>
    </xf>
    <xf numFmtId="49" fontId="17" fillId="6" borderId="18" xfId="0" applyNumberFormat="1" applyFont="1" applyFill="1" applyBorder="1" applyAlignment="1" applyProtection="1">
      <alignment vertical="center"/>
      <protection locked="0"/>
    </xf>
    <xf numFmtId="49" fontId="17" fillId="6" borderId="9" xfId="0" applyNumberFormat="1" applyFont="1" applyFill="1" applyBorder="1" applyAlignment="1" applyProtection="1">
      <alignment vertical="center"/>
      <protection locked="0"/>
    </xf>
    <xf numFmtId="49" fontId="17" fillId="6" borderId="19" xfId="0" applyNumberFormat="1" applyFont="1" applyFill="1" applyBorder="1" applyAlignment="1" applyProtection="1">
      <alignment vertical="center"/>
      <protection locked="0"/>
    </xf>
    <xf numFmtId="0" fontId="2" fillId="6" borderId="1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2" xfId="0" applyFont="1" applyFill="1" applyBorder="1" applyAlignment="1" applyProtection="1">
      <alignment horizontal="left" vertical="center" shrinkToFit="1"/>
      <protection locked="0"/>
    </xf>
    <xf numFmtId="0" fontId="2" fillId="6" borderId="53" xfId="0" applyFont="1" applyFill="1" applyBorder="1" applyAlignment="1" applyProtection="1">
      <alignment horizontal="left" vertical="center" shrinkToFit="1"/>
      <protection locked="0"/>
    </xf>
    <xf numFmtId="0" fontId="2" fillId="6" borderId="6" xfId="0" applyFont="1" applyFill="1" applyBorder="1" applyAlignment="1" applyProtection="1">
      <alignment horizontal="left" vertical="center" shrinkToFit="1"/>
      <protection locked="0"/>
    </xf>
    <xf numFmtId="0" fontId="2" fillId="6" borderId="12" xfId="0" applyFont="1" applyFill="1" applyBorder="1" applyAlignment="1" applyProtection="1">
      <alignment horizontal="left" vertical="center" shrinkToFit="1"/>
      <protection locked="0"/>
    </xf>
    <xf numFmtId="0" fontId="2" fillId="6" borderId="16" xfId="0" applyFont="1" applyFill="1" applyBorder="1" applyAlignment="1" applyProtection="1">
      <alignment horizontal="left" vertical="center" shrinkToFit="1"/>
      <protection locked="0"/>
    </xf>
    <xf numFmtId="0" fontId="2" fillId="6" borderId="10" xfId="0" applyFont="1" applyFill="1" applyBorder="1" applyAlignment="1" applyProtection="1">
      <alignment horizontal="left" vertical="center" shrinkToFit="1"/>
      <protection locked="0"/>
    </xf>
    <xf numFmtId="0" fontId="2" fillId="6" borderId="17" xfId="0" applyFont="1" applyFill="1" applyBorder="1" applyAlignment="1" applyProtection="1">
      <alignment horizontal="left" vertical="center" shrinkToFit="1"/>
      <protection locked="0"/>
    </xf>
    <xf numFmtId="0" fontId="17" fillId="0" borderId="9" xfId="0" applyFont="1" applyFill="1" applyBorder="1" applyAlignment="1" applyProtection="1">
      <alignment horizontal="right" vertical="center"/>
    </xf>
    <xf numFmtId="178" fontId="17" fillId="6" borderId="9" xfId="0" applyNumberFormat="1" applyFont="1" applyFill="1" applyBorder="1" applyAlignment="1" applyProtection="1">
      <alignment horizontal="center" vertical="center"/>
      <protection locked="0"/>
    </xf>
    <xf numFmtId="0" fontId="17" fillId="6" borderId="9" xfId="0" applyFont="1" applyFill="1" applyBorder="1" applyAlignment="1" applyProtection="1">
      <alignment horizontal="center" vertical="center"/>
      <protection locked="0"/>
    </xf>
    <xf numFmtId="0" fontId="6" fillId="0" borderId="43" xfId="0" applyFont="1" applyFill="1" applyBorder="1" applyAlignment="1" applyProtection="1">
      <alignment horizontal="left" vertical="center"/>
    </xf>
    <xf numFmtId="0" fontId="17" fillId="6" borderId="13" xfId="0" applyFont="1" applyFill="1" applyBorder="1" applyAlignment="1" applyProtection="1">
      <alignment vertical="center"/>
      <protection locked="0"/>
    </xf>
    <xf numFmtId="0" fontId="17" fillId="6" borderId="0" xfId="0" applyFont="1" applyFill="1" applyBorder="1" applyAlignment="1" applyProtection="1">
      <alignment vertical="center"/>
      <protection locked="0"/>
    </xf>
    <xf numFmtId="0" fontId="17" fillId="6" borderId="14" xfId="0" applyFont="1" applyFill="1" applyBorder="1" applyAlignment="1" applyProtection="1">
      <alignment vertical="center"/>
      <protection locked="0"/>
    </xf>
    <xf numFmtId="0" fontId="17" fillId="6" borderId="19" xfId="0" applyFont="1" applyFill="1" applyBorder="1" applyAlignment="1" applyProtection="1">
      <alignment vertical="center"/>
      <protection locked="0"/>
    </xf>
    <xf numFmtId="0" fontId="17" fillId="6" borderId="4" xfId="0" applyFont="1" applyFill="1" applyBorder="1" applyAlignment="1" applyProtection="1">
      <alignment horizontal="left" vertical="center"/>
      <protection locked="0"/>
    </xf>
    <xf numFmtId="0" fontId="17" fillId="6" borderId="5" xfId="0" applyFont="1" applyFill="1" applyBorder="1" applyAlignment="1" applyProtection="1">
      <alignment horizontal="left" vertical="center"/>
      <protection locked="0"/>
    </xf>
    <xf numFmtId="0" fontId="4" fillId="0" borderId="1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6" borderId="9" xfId="0" applyFont="1" applyFill="1" applyBorder="1" applyAlignment="1" applyProtection="1">
      <alignment vertical="center"/>
      <protection locked="0"/>
    </xf>
    <xf numFmtId="0" fontId="17" fillId="0" borderId="36"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8" xfId="0" applyFont="1" applyFill="1" applyBorder="1" applyAlignment="1" applyProtection="1">
      <alignment vertical="center"/>
    </xf>
    <xf numFmtId="0" fontId="17" fillId="6" borderId="18" xfId="0" applyFont="1" applyFill="1" applyBorder="1" applyAlignment="1" applyProtection="1">
      <alignment horizontal="center" vertical="center"/>
    </xf>
    <xf numFmtId="0" fontId="17" fillId="6" borderId="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2" fillId="6" borderId="16" xfId="0" applyFont="1" applyFill="1" applyBorder="1" applyAlignment="1">
      <alignment horizontal="left" vertical="center" shrinkToFit="1"/>
    </xf>
    <xf numFmtId="0" fontId="2" fillId="6" borderId="10" xfId="0" applyFont="1" applyFill="1" applyBorder="1" applyAlignment="1">
      <alignment horizontal="left" vertical="center" shrinkToFit="1"/>
    </xf>
    <xf numFmtId="0" fontId="2" fillId="6" borderId="17" xfId="0" applyFont="1" applyFill="1" applyBorder="1" applyAlignment="1">
      <alignment horizontal="left" vertical="center" shrinkToFit="1"/>
    </xf>
    <xf numFmtId="0" fontId="2" fillId="6" borderId="15" xfId="0" applyFont="1" applyFill="1" applyBorder="1" applyAlignment="1">
      <alignment horizontal="left" vertical="center" indent="1" shrinkToFit="1"/>
    </xf>
    <xf numFmtId="0" fontId="2" fillId="6" borderId="1" xfId="0" applyFont="1" applyFill="1" applyBorder="1" applyAlignment="1">
      <alignment horizontal="left" vertical="center" indent="1" shrinkToFit="1"/>
    </xf>
    <xf numFmtId="0" fontId="2" fillId="6" borderId="2" xfId="0" applyFont="1" applyFill="1" applyBorder="1" applyAlignment="1">
      <alignment horizontal="left" vertical="center" indent="1" shrinkToFit="1"/>
    </xf>
    <xf numFmtId="0" fontId="2" fillId="6" borderId="15" xfId="0" applyFont="1" applyFill="1" applyBorder="1" applyAlignment="1">
      <alignment horizontal="left" vertical="center" shrinkToFit="1"/>
    </xf>
    <xf numFmtId="0" fontId="2" fillId="6" borderId="1" xfId="0" applyFont="1" applyFill="1" applyBorder="1" applyAlignment="1">
      <alignment horizontal="left" vertical="center" shrinkToFit="1"/>
    </xf>
    <xf numFmtId="0" fontId="2" fillId="6" borderId="2" xfId="0" applyFont="1" applyFill="1" applyBorder="1" applyAlignment="1">
      <alignment horizontal="left" vertical="center" shrinkToFit="1"/>
    </xf>
    <xf numFmtId="0" fontId="2" fillId="6" borderId="53" xfId="0" applyFont="1" applyFill="1" applyBorder="1" applyAlignment="1">
      <alignment horizontal="left" vertical="center" shrinkToFit="1"/>
    </xf>
    <xf numFmtId="0" fontId="2" fillId="6" borderId="6" xfId="0" applyFont="1" applyFill="1" applyBorder="1" applyAlignment="1">
      <alignment horizontal="left" vertical="center" shrinkToFit="1"/>
    </xf>
    <xf numFmtId="0" fontId="2" fillId="6" borderId="12" xfId="0" applyFont="1" applyFill="1" applyBorder="1" applyAlignment="1">
      <alignment horizontal="left" vertical="center" shrinkToFit="1"/>
    </xf>
    <xf numFmtId="0" fontId="2" fillId="0" borderId="5" xfId="0" applyFont="1" applyFill="1" applyBorder="1" applyAlignment="1" applyProtection="1">
      <alignment horizontal="center" vertical="center"/>
      <protection locked="0"/>
    </xf>
    <xf numFmtId="0" fontId="17" fillId="6" borderId="23" xfId="0" applyFont="1" applyFill="1" applyBorder="1" applyAlignment="1" applyProtection="1">
      <alignment vertical="center"/>
    </xf>
    <xf numFmtId="0" fontId="2" fillId="0" borderId="13"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43" xfId="0" applyFont="1" applyFill="1" applyBorder="1" applyAlignment="1" applyProtection="1">
      <alignment horizontal="center" vertical="center"/>
      <protection locked="0"/>
    </xf>
    <xf numFmtId="0" fontId="2" fillId="0" borderId="58" xfId="0" applyFont="1" applyFill="1" applyBorder="1" applyAlignment="1" applyProtection="1">
      <alignment horizontal="center" vertical="center"/>
      <protection locked="0"/>
    </xf>
    <xf numFmtId="49" fontId="17" fillId="6" borderId="13" xfId="0" applyNumberFormat="1" applyFont="1" applyFill="1" applyBorder="1" applyAlignment="1" applyProtection="1">
      <alignment vertical="center"/>
    </xf>
    <xf numFmtId="49" fontId="17" fillId="6" borderId="0" xfId="0" applyNumberFormat="1" applyFont="1" applyFill="1" applyBorder="1" applyAlignment="1" applyProtection="1">
      <alignment vertical="center"/>
    </xf>
    <xf numFmtId="49" fontId="17" fillId="6" borderId="14" xfId="0" applyNumberFormat="1" applyFont="1" applyFill="1" applyBorder="1" applyAlignment="1" applyProtection="1">
      <alignment vertical="center"/>
    </xf>
    <xf numFmtId="49" fontId="17" fillId="6" borderId="18" xfId="0" applyNumberFormat="1" applyFont="1" applyFill="1" applyBorder="1" applyAlignment="1" applyProtection="1">
      <alignment vertical="center"/>
    </xf>
    <xf numFmtId="49" fontId="17" fillId="6" borderId="9" xfId="0" applyNumberFormat="1" applyFont="1" applyFill="1" applyBorder="1" applyAlignment="1" applyProtection="1">
      <alignment vertical="center"/>
    </xf>
    <xf numFmtId="49" fontId="17" fillId="6" borderId="19" xfId="0" applyNumberFormat="1" applyFont="1" applyFill="1" applyBorder="1" applyAlignment="1" applyProtection="1">
      <alignment vertical="center"/>
    </xf>
    <xf numFmtId="0" fontId="2" fillId="0" borderId="50" xfId="0" applyFont="1" applyFill="1" applyBorder="1" applyAlignment="1" applyProtection="1">
      <alignment horizontal="left" vertical="center"/>
      <protection locked="0"/>
    </xf>
    <xf numFmtId="0" fontId="3" fillId="0" borderId="23" xfId="0" applyFont="1" applyFill="1" applyBorder="1" applyAlignment="1" applyProtection="1">
      <alignment horizontal="center" shrinkToFit="1"/>
      <protection locked="0"/>
    </xf>
    <xf numFmtId="0" fontId="4" fillId="0" borderId="23" xfId="0" applyFont="1" applyFill="1" applyBorder="1" applyAlignment="1" applyProtection="1">
      <alignment horizontal="center" shrinkToFit="1"/>
      <protection locked="0"/>
    </xf>
    <xf numFmtId="0" fontId="4" fillId="0" borderId="23" xfId="0"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center" vertical="center" wrapText="1"/>
      <protection locked="0"/>
    </xf>
    <xf numFmtId="0" fontId="4" fillId="0" borderId="23" xfId="0" applyFont="1" applyBorder="1" applyAlignment="1" applyProtection="1">
      <alignment horizontal="center"/>
      <protection locked="0"/>
    </xf>
    <xf numFmtId="0" fontId="4" fillId="0" borderId="9" xfId="0" applyFont="1" applyBorder="1" applyAlignment="1">
      <alignment horizontal="right" vertical="center"/>
    </xf>
    <xf numFmtId="0" fontId="4" fillId="0" borderId="50" xfId="3" applyFont="1" applyBorder="1" applyAlignment="1">
      <alignment horizontal="left" vertical="center" wrapText="1"/>
    </xf>
    <xf numFmtId="0" fontId="4" fillId="0" borderId="16" xfId="3" applyFont="1" applyBorder="1" applyAlignment="1">
      <alignment horizontal="left" vertical="center" wrapText="1"/>
    </xf>
    <xf numFmtId="0" fontId="4" fillId="0" borderId="44" xfId="3" applyFont="1" applyBorder="1" applyAlignment="1">
      <alignment horizontal="center" vertical="center"/>
    </xf>
    <xf numFmtId="0" fontId="4" fillId="0" borderId="63" xfId="3" applyFont="1" applyBorder="1" applyAlignment="1">
      <alignment horizontal="center" vertical="center"/>
    </xf>
    <xf numFmtId="0" fontId="4" fillId="0" borderId="64" xfId="3" applyFont="1" applyBorder="1" applyAlignment="1">
      <alignment horizontal="center" vertical="center"/>
    </xf>
  </cellXfs>
  <cellStyles count="4">
    <cellStyle name="桁区切り" xfId="1" builtinId="6"/>
    <cellStyle name="標準" xfId="0" builtinId="0"/>
    <cellStyle name="標準 2" xfId="2" xr:uid="{00000000-0005-0000-0000-000003000000}"/>
    <cellStyle name="標準 3" xfId="3" xr:uid="{00000000-0005-0000-0000-00000400000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97223</xdr:colOff>
      <xdr:row>1</xdr:row>
      <xdr:rowOff>50938</xdr:rowOff>
    </xdr:from>
    <xdr:to>
      <xdr:col>34</xdr:col>
      <xdr:colOff>215762</xdr:colOff>
      <xdr:row>5</xdr:row>
      <xdr:rowOff>298588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008810" y="224873"/>
          <a:ext cx="1394061" cy="1432063"/>
        </a:xfrm>
        <a:prstGeom prst="rect">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写真をはる位置</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84</xdr:row>
          <xdr:rowOff>123825</xdr:rowOff>
        </xdr:from>
        <xdr:to>
          <xdr:col>20</xdr:col>
          <xdr:colOff>104775</xdr:colOff>
          <xdr:row>86</xdr:row>
          <xdr:rowOff>85725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84</xdr:row>
          <xdr:rowOff>123825</xdr:rowOff>
        </xdr:from>
        <xdr:to>
          <xdr:col>23</xdr:col>
          <xdr:colOff>114300</xdr:colOff>
          <xdr:row>86</xdr:row>
          <xdr:rowOff>85725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xdr:row>
          <xdr:rowOff>133350</xdr:rowOff>
        </xdr:from>
        <xdr:to>
          <xdr:col>27</xdr:col>
          <xdr:colOff>0</xdr:colOff>
          <xdr:row>86</xdr:row>
          <xdr:rowOff>95250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84</xdr:row>
          <xdr:rowOff>123825</xdr:rowOff>
        </xdr:from>
        <xdr:to>
          <xdr:col>33</xdr:col>
          <xdr:colOff>0</xdr:colOff>
          <xdr:row>86</xdr:row>
          <xdr:rowOff>85725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38100</xdr:rowOff>
        </xdr:from>
        <xdr:to>
          <xdr:col>15</xdr:col>
          <xdr:colOff>104775</xdr:colOff>
          <xdr:row>5</xdr:row>
          <xdr:rowOff>361950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38100</xdr:rowOff>
        </xdr:from>
        <xdr:to>
          <xdr:col>20</xdr:col>
          <xdr:colOff>104775</xdr:colOff>
          <xdr:row>5</xdr:row>
          <xdr:rowOff>361950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97223</xdr:colOff>
      <xdr:row>1</xdr:row>
      <xdr:rowOff>50938</xdr:rowOff>
    </xdr:from>
    <xdr:to>
      <xdr:col>34</xdr:col>
      <xdr:colOff>215762</xdr:colOff>
      <xdr:row>5</xdr:row>
      <xdr:rowOff>298588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07373" y="222388"/>
          <a:ext cx="1375839" cy="1438275"/>
        </a:xfrm>
        <a:prstGeom prst="rect">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写真をはる位置</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63</xdr:row>
          <xdr:rowOff>123825</xdr:rowOff>
        </xdr:from>
        <xdr:to>
          <xdr:col>20</xdr:col>
          <xdr:colOff>104775</xdr:colOff>
          <xdr:row>65</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63</xdr:row>
          <xdr:rowOff>123825</xdr:rowOff>
        </xdr:from>
        <xdr:to>
          <xdr:col>23</xdr:col>
          <xdr:colOff>114300</xdr:colOff>
          <xdr:row>65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133350</xdr:rowOff>
        </xdr:from>
        <xdr:to>
          <xdr:col>27</xdr:col>
          <xdr:colOff>0</xdr:colOff>
          <xdr:row>65</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63</xdr:row>
          <xdr:rowOff>123825</xdr:rowOff>
        </xdr:from>
        <xdr:to>
          <xdr:col>33</xdr:col>
          <xdr:colOff>0</xdr:colOff>
          <xdr:row>65</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xdr:row>
          <xdr:rowOff>38100</xdr:rowOff>
        </xdr:from>
        <xdr:to>
          <xdr:col>15</xdr:col>
          <xdr:colOff>104775</xdr:colOff>
          <xdr:row>5</xdr:row>
          <xdr:rowOff>361950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38100</xdr:rowOff>
        </xdr:from>
        <xdr:to>
          <xdr:col>20</xdr:col>
          <xdr:colOff>104775</xdr:colOff>
          <xdr:row>5</xdr:row>
          <xdr:rowOff>361950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182218</xdr:colOff>
      <xdr:row>0</xdr:row>
      <xdr:rowOff>132522</xdr:rowOff>
    </xdr:from>
    <xdr:to>
      <xdr:col>12</xdr:col>
      <xdr:colOff>149087</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64196" y="132522"/>
          <a:ext cx="1093304" cy="3064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S89"/>
  <sheetViews>
    <sheetView view="pageBreakPreview" zoomScale="115" zoomScaleNormal="100" zoomScaleSheetLayoutView="115" workbookViewId="0">
      <selection activeCell="P55" sqref="P55:AL55"/>
    </sheetView>
  </sheetViews>
  <sheetFormatPr defaultRowHeight="13.5"/>
  <cols>
    <col min="1" max="2" width="2.75" style="3" customWidth="1"/>
    <col min="3" max="3" width="1.375" style="3" customWidth="1"/>
    <col min="4" max="6" width="2.75" style="3" customWidth="1"/>
    <col min="7" max="7" width="1.375" style="3" customWidth="1"/>
    <col min="8" max="8" width="2.75" style="3" customWidth="1"/>
    <col min="9" max="9" width="1.375" style="3" customWidth="1"/>
    <col min="10" max="10" width="2.75" style="3" customWidth="1"/>
    <col min="11" max="11" width="1.375" style="3" customWidth="1"/>
    <col min="12" max="12" width="2.125" style="3" customWidth="1"/>
    <col min="13" max="18" width="2.75" style="3" customWidth="1"/>
    <col min="19" max="20" width="1.375" style="3" customWidth="1"/>
    <col min="21" max="27" width="2.75" style="3" customWidth="1"/>
    <col min="28" max="28" width="1.375" style="3" customWidth="1"/>
    <col min="29" max="30" width="2.75" style="3" customWidth="1"/>
    <col min="31" max="31" width="1.375" style="3" customWidth="1"/>
    <col min="32" max="37" width="2.75" style="3" customWidth="1"/>
    <col min="38" max="38" width="2.125" style="3" customWidth="1"/>
    <col min="39" max="39" width="3.375" customWidth="1"/>
    <col min="40" max="43" width="3.375" style="3" customWidth="1"/>
    <col min="44" max="45" width="3.375" style="2" customWidth="1"/>
    <col min="46" max="54" width="3.375" style="228" customWidth="1"/>
    <col min="55" max="71" width="3.375" style="3" customWidth="1"/>
    <col min="72" max="16384" width="9" style="3"/>
  </cols>
  <sheetData>
    <row r="1" spans="1:71">
      <c r="AD1" s="484"/>
      <c r="AE1" s="484"/>
      <c r="AF1" s="484"/>
      <c r="AG1" s="484"/>
      <c r="AH1" s="484"/>
      <c r="AI1" s="484"/>
      <c r="AJ1" s="484"/>
    </row>
    <row r="2" spans="1:71" ht="17.25">
      <c r="A2" s="485" t="s">
        <v>1566</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15"/>
    </row>
    <row r="3" spans="1:71" ht="5.25" customHeight="1"/>
    <row r="4" spans="1:71" ht="22.5" customHeight="1">
      <c r="A4" s="486" t="s">
        <v>30</v>
      </c>
      <c r="B4" s="486"/>
      <c r="C4" s="486"/>
      <c r="D4" s="486"/>
      <c r="E4" s="486"/>
      <c r="F4" s="487"/>
      <c r="G4" s="488"/>
      <c r="H4" s="488"/>
      <c r="I4" s="488"/>
      <c r="J4" s="488"/>
      <c r="K4" s="488"/>
      <c r="L4" s="488"/>
      <c r="M4" s="488"/>
      <c r="N4" s="488"/>
      <c r="O4" s="488"/>
      <c r="P4" s="488"/>
      <c r="Q4" s="488"/>
      <c r="R4" s="488"/>
      <c r="S4" s="488"/>
      <c r="T4" s="488"/>
      <c r="U4" s="488"/>
      <c r="V4" s="488"/>
      <c r="W4" s="488"/>
      <c r="X4" s="488"/>
      <c r="Y4" s="488"/>
      <c r="Z4" s="489"/>
      <c r="AA4" s="322"/>
      <c r="AB4" s="367" t="s">
        <v>28</v>
      </c>
      <c r="AC4" s="367"/>
      <c r="AD4" s="381"/>
      <c r="AE4" s="381"/>
      <c r="AF4" s="327" t="s">
        <v>1</v>
      </c>
      <c r="AG4" s="348"/>
      <c r="AH4" s="327" t="s">
        <v>2</v>
      </c>
      <c r="AI4" s="348"/>
      <c r="AJ4" s="327" t="s">
        <v>3</v>
      </c>
      <c r="AK4" s="367" t="s">
        <v>29</v>
      </c>
      <c r="AL4" s="368"/>
      <c r="AN4" s="259"/>
      <c r="AO4" s="259"/>
      <c r="AP4" s="259"/>
      <c r="AQ4" s="17"/>
      <c r="BO4" s="224"/>
    </row>
    <row r="5" spans="1:71" ht="22.5" customHeight="1">
      <c r="A5" s="486" t="s">
        <v>0</v>
      </c>
      <c r="B5" s="486"/>
      <c r="C5" s="486"/>
      <c r="D5" s="486"/>
      <c r="E5" s="486"/>
      <c r="F5" s="493">
        <f>履歴書様式!E5</f>
        <v>0</v>
      </c>
      <c r="G5" s="494"/>
      <c r="H5" s="494"/>
      <c r="I5" s="494"/>
      <c r="J5" s="494"/>
      <c r="K5" s="494"/>
      <c r="L5" s="494"/>
      <c r="M5" s="494"/>
      <c r="N5" s="494"/>
      <c r="O5" s="494"/>
      <c r="P5" s="494"/>
      <c r="Q5" s="494"/>
      <c r="R5" s="494"/>
      <c r="S5" s="494"/>
      <c r="T5" s="494"/>
      <c r="U5" s="494"/>
      <c r="V5" s="494"/>
      <c r="W5" s="494"/>
      <c r="X5" s="494"/>
      <c r="Y5" s="418">
        <f>履歴書様式!A6</f>
        <v>0</v>
      </c>
      <c r="Z5" s="418"/>
      <c r="AA5" s="417">
        <f>履歴書様式!E6</f>
        <v>0</v>
      </c>
      <c r="AB5" s="417"/>
      <c r="AC5" s="9" t="s">
        <v>1</v>
      </c>
      <c r="AD5" s="383">
        <f>履歴書様式!G6</f>
        <v>0</v>
      </c>
      <c r="AE5" s="383"/>
      <c r="AF5" s="9" t="s">
        <v>2</v>
      </c>
      <c r="AG5" s="339">
        <f>履歴書様式!I6</f>
        <v>0</v>
      </c>
      <c r="AH5" s="9" t="s">
        <v>3</v>
      </c>
      <c r="AI5" s="9" t="s">
        <v>4</v>
      </c>
      <c r="AJ5" s="9" t="e">
        <f>計算用シート!AP6</f>
        <v>#VALUE!</v>
      </c>
      <c r="AK5" s="9" t="s">
        <v>5</v>
      </c>
      <c r="AL5" s="10" t="s">
        <v>6</v>
      </c>
      <c r="AN5" s="60"/>
      <c r="AO5" s="60"/>
      <c r="AP5" s="60"/>
      <c r="AQ5" s="1"/>
      <c r="BE5" s="244"/>
      <c r="BF5" s="244"/>
      <c r="BO5" s="224"/>
      <c r="BP5" s="224"/>
      <c r="BQ5" s="224"/>
      <c r="BR5" s="224"/>
      <c r="BS5" s="224"/>
    </row>
    <row r="6" spans="1:71" ht="22.5" customHeight="1">
      <c r="A6" s="486" t="s">
        <v>31</v>
      </c>
      <c r="B6" s="486"/>
      <c r="C6" s="486"/>
      <c r="D6" s="486"/>
      <c r="E6" s="486"/>
      <c r="F6" s="382" t="s">
        <v>1421</v>
      </c>
      <c r="G6" s="383"/>
      <c r="H6" s="383"/>
      <c r="I6" s="383"/>
      <c r="J6" s="383"/>
      <c r="K6" s="383"/>
      <c r="L6" s="383"/>
      <c r="M6" s="401"/>
      <c r="N6" s="382" t="s">
        <v>32</v>
      </c>
      <c r="O6" s="383"/>
      <c r="P6" s="383"/>
      <c r="Q6" s="399"/>
      <c r="R6" s="399"/>
      <c r="S6" s="399"/>
      <c r="T6" s="399"/>
      <c r="U6" s="399"/>
      <c r="V6" s="399"/>
      <c r="W6" s="399"/>
      <c r="X6" s="399"/>
      <c r="Y6" s="399"/>
      <c r="Z6" s="399"/>
      <c r="AA6" s="399"/>
      <c r="AB6" s="399"/>
      <c r="AC6" s="399"/>
      <c r="AD6" s="399"/>
      <c r="AE6" s="399"/>
      <c r="AF6" s="399"/>
      <c r="AG6" s="399"/>
      <c r="AH6" s="399"/>
      <c r="AI6" s="399"/>
      <c r="AJ6" s="399"/>
      <c r="AK6" s="399"/>
      <c r="AL6" s="400"/>
      <c r="AN6" s="251"/>
      <c r="AO6" s="251"/>
      <c r="AP6" s="251"/>
      <c r="AQ6" s="1"/>
      <c r="BO6" s="224"/>
      <c r="BP6" s="224"/>
      <c r="BQ6" s="224"/>
      <c r="BR6" s="224"/>
      <c r="BS6" s="224"/>
    </row>
    <row r="7" spans="1:71" ht="20.25" customHeight="1">
      <c r="A7" s="382" t="s">
        <v>1437</v>
      </c>
      <c r="B7" s="383"/>
      <c r="C7" s="383"/>
      <c r="D7" s="383"/>
      <c r="E7" s="401"/>
      <c r="F7" s="491"/>
      <c r="G7" s="492"/>
      <c r="H7" s="492"/>
      <c r="I7" s="492"/>
      <c r="J7" s="492"/>
      <c r="K7" s="492"/>
      <c r="L7" s="492"/>
      <c r="M7" s="492"/>
      <c r="N7" s="486" t="s">
        <v>1432</v>
      </c>
      <c r="O7" s="486"/>
      <c r="P7" s="486"/>
      <c r="Q7" s="423" t="e">
        <f>VLOOKUP(計算用シート!BD6,計算用シート!BE:BH,2,FALSE)</f>
        <v>#N/A</v>
      </c>
      <c r="R7" s="402"/>
      <c r="S7" s="402" t="e">
        <f>VLOOKUP(計算用シート!BD6,計算用シート!BE:BH,3,FALSE)</f>
        <v>#N/A</v>
      </c>
      <c r="T7" s="402"/>
      <c r="U7" s="402"/>
      <c r="V7" s="402" t="s">
        <v>55</v>
      </c>
      <c r="W7" s="402"/>
      <c r="X7" s="383" t="e">
        <f>VLOOKUP(計算用シート!BD6,計算用シート!BE:BH,4,FALSE)</f>
        <v>#N/A</v>
      </c>
      <c r="Y7" s="383"/>
      <c r="Z7" s="401"/>
      <c r="AA7" s="382" t="s">
        <v>33</v>
      </c>
      <c r="AB7" s="383"/>
      <c r="AC7" s="383"/>
      <c r="AD7" s="383"/>
      <c r="AE7" s="383"/>
      <c r="AF7" s="396" t="e">
        <f>VLOOKUP(Q6,計算用シート!AY6:AZ95,2,FALSE)</f>
        <v>#N/A</v>
      </c>
      <c r="AG7" s="397"/>
      <c r="AH7" s="397"/>
      <c r="AI7" s="397"/>
      <c r="AJ7" s="397"/>
      <c r="AK7" s="397"/>
      <c r="AL7" s="398"/>
      <c r="AN7" s="251"/>
      <c r="AO7" s="251"/>
      <c r="AP7" s="251"/>
      <c r="AQ7" s="17"/>
      <c r="BO7" s="224"/>
      <c r="BP7" s="224"/>
      <c r="BQ7" s="224"/>
      <c r="BR7" s="224"/>
      <c r="BS7" s="224"/>
    </row>
    <row r="8" spans="1:71" ht="15.75" customHeight="1">
      <c r="A8" s="486" t="s">
        <v>34</v>
      </c>
      <c r="B8" s="486"/>
      <c r="C8" s="486"/>
      <c r="D8" s="486"/>
      <c r="E8" s="486"/>
      <c r="F8" s="384" t="str">
        <f>CONCATENATE(履歴書様式!AK18,履歴書様式!H18,".",履歴書様式!J18)</f>
        <v>.</v>
      </c>
      <c r="G8" s="385"/>
      <c r="H8" s="385"/>
      <c r="I8" s="387" t="str">
        <f>履歴書様式!M18&amp;履歴書様式!W18</f>
        <v>高等学校卒業</v>
      </c>
      <c r="J8" s="387"/>
      <c r="K8" s="387"/>
      <c r="L8" s="387"/>
      <c r="M8" s="387"/>
      <c r="N8" s="387"/>
      <c r="O8" s="387"/>
      <c r="P8" s="387"/>
      <c r="Q8" s="387"/>
      <c r="R8" s="387"/>
      <c r="S8" s="387"/>
      <c r="T8" s="387"/>
      <c r="U8" s="388"/>
      <c r="V8" s="386" t="str">
        <f>CONCATENATE(履歴書様式!AK19,履歴書様式!H19,".",履歴書様式!J19)</f>
        <v>.</v>
      </c>
      <c r="W8" s="386"/>
      <c r="X8" s="386"/>
      <c r="Y8" s="387">
        <f>履歴書様式!M19</f>
        <v>0</v>
      </c>
      <c r="Z8" s="387"/>
      <c r="AA8" s="387"/>
      <c r="AB8" s="387"/>
      <c r="AC8" s="387"/>
      <c r="AD8" s="387"/>
      <c r="AE8" s="387"/>
      <c r="AF8" s="387"/>
      <c r="AG8" s="387"/>
      <c r="AH8" s="387"/>
      <c r="AI8" s="387"/>
      <c r="AJ8" s="387"/>
      <c r="AK8" s="387"/>
      <c r="AL8" s="388"/>
      <c r="AN8" s="250"/>
      <c r="AO8" s="250"/>
      <c r="AP8" s="250"/>
      <c r="AQ8" s="17"/>
      <c r="BO8" s="224"/>
      <c r="BP8" s="224"/>
      <c r="BQ8" s="224"/>
      <c r="BR8" s="224"/>
      <c r="BS8" s="224"/>
    </row>
    <row r="9" spans="1:71" ht="15.75" customHeight="1">
      <c r="A9" s="486"/>
      <c r="B9" s="486"/>
      <c r="C9" s="486"/>
      <c r="D9" s="486"/>
      <c r="E9" s="486"/>
      <c r="F9" s="389" t="str">
        <f>CONCATENATE(履歴書様式!AK20,履歴書様式!H20,".",履歴書様式!J20)</f>
        <v>.</v>
      </c>
      <c r="G9" s="390"/>
      <c r="H9" s="390"/>
      <c r="I9" s="391">
        <f>履歴書様式!M20</f>
        <v>0</v>
      </c>
      <c r="J9" s="391"/>
      <c r="K9" s="391"/>
      <c r="L9" s="391"/>
      <c r="M9" s="391"/>
      <c r="N9" s="391"/>
      <c r="O9" s="391"/>
      <c r="P9" s="391"/>
      <c r="Q9" s="391"/>
      <c r="R9" s="391"/>
      <c r="S9" s="391"/>
      <c r="T9" s="391"/>
      <c r="U9" s="392"/>
      <c r="V9" s="390" t="str">
        <f>CONCATENATE(履歴書様式!AK21,履歴書様式!H21,".",履歴書様式!J21)</f>
        <v>.</v>
      </c>
      <c r="W9" s="390"/>
      <c r="X9" s="390"/>
      <c r="Y9" s="391">
        <f>履歴書様式!M21</f>
        <v>0</v>
      </c>
      <c r="Z9" s="391"/>
      <c r="AA9" s="391"/>
      <c r="AB9" s="391"/>
      <c r="AC9" s="391"/>
      <c r="AD9" s="391"/>
      <c r="AE9" s="391"/>
      <c r="AF9" s="391"/>
      <c r="AG9" s="391"/>
      <c r="AH9" s="391"/>
      <c r="AI9" s="391"/>
      <c r="AJ9" s="391"/>
      <c r="AK9" s="391"/>
      <c r="AL9" s="392"/>
      <c r="AN9" s="250"/>
      <c r="AO9" s="250"/>
      <c r="AP9" s="250"/>
      <c r="AQ9" s="17"/>
      <c r="BO9" s="224"/>
      <c r="BP9" s="224"/>
      <c r="BQ9" s="224"/>
      <c r="BS9" s="224"/>
    </row>
    <row r="10" spans="1:71" ht="15.75" customHeight="1">
      <c r="A10" s="486"/>
      <c r="B10" s="486"/>
      <c r="C10" s="486"/>
      <c r="D10" s="486"/>
      <c r="E10" s="486"/>
      <c r="F10" s="393" t="str">
        <f>CONCATENATE(履歴書様式!AK22,履歴書様式!H22,".",履歴書様式!J22)</f>
        <v>.</v>
      </c>
      <c r="G10" s="394"/>
      <c r="H10" s="394"/>
      <c r="I10" s="387">
        <f>履歴書様式!M22</f>
        <v>0</v>
      </c>
      <c r="J10" s="387"/>
      <c r="K10" s="387"/>
      <c r="L10" s="387"/>
      <c r="M10" s="387"/>
      <c r="N10" s="387"/>
      <c r="O10" s="387"/>
      <c r="P10" s="387"/>
      <c r="Q10" s="387"/>
      <c r="R10" s="387"/>
      <c r="S10" s="387"/>
      <c r="T10" s="387"/>
      <c r="U10" s="388"/>
      <c r="V10" s="395" t="str">
        <f>CONCATENATE(履歴書様式!AK23,履歴書様式!H23,".",履歴書様式!J23)</f>
        <v>.</v>
      </c>
      <c r="W10" s="395"/>
      <c r="X10" s="395"/>
      <c r="Y10" s="495">
        <f>履歴書様式!M23</f>
        <v>0</v>
      </c>
      <c r="Z10" s="495"/>
      <c r="AA10" s="495"/>
      <c r="AB10" s="495"/>
      <c r="AC10" s="495"/>
      <c r="AD10" s="495"/>
      <c r="AE10" s="495"/>
      <c r="AF10" s="495"/>
      <c r="AG10" s="495"/>
      <c r="AH10" s="495"/>
      <c r="AI10" s="495"/>
      <c r="AJ10" s="495"/>
      <c r="AK10" s="495"/>
      <c r="AL10" s="496"/>
      <c r="AN10" s="250"/>
      <c r="AO10" s="250"/>
      <c r="AP10" s="250"/>
      <c r="AQ10" s="17"/>
      <c r="BO10" s="224"/>
      <c r="BP10" s="224"/>
      <c r="BQ10" s="224"/>
      <c r="BR10" s="224"/>
      <c r="BS10" s="224"/>
    </row>
    <row r="11" spans="1:71" ht="17.25" customHeight="1">
      <c r="A11" s="486" t="s">
        <v>35</v>
      </c>
      <c r="B11" s="486"/>
      <c r="C11" s="486"/>
      <c r="D11" s="486"/>
      <c r="E11" s="486"/>
      <c r="F11" s="369" t="str">
        <f>CONCATENATE(履歴書様式!AK69,履歴書様式!D70,".",履歴書様式!G70)</f>
        <v>.</v>
      </c>
      <c r="G11" s="370"/>
      <c r="H11" s="370"/>
      <c r="I11" s="371" t="str">
        <f>履歴書様式!J70&amp;履歴書様式!AA70</f>
        <v/>
      </c>
      <c r="J11" s="371"/>
      <c r="K11" s="371"/>
      <c r="L11" s="371"/>
      <c r="M11" s="371"/>
      <c r="N11" s="371"/>
      <c r="O11" s="371"/>
      <c r="P11" s="371"/>
      <c r="Q11" s="371"/>
      <c r="R11" s="371"/>
      <c r="S11" s="371"/>
      <c r="T11" s="371"/>
      <c r="U11" s="372"/>
      <c r="V11" s="371" t="str">
        <f>CONCATENATE(履歴書様式!AK70,履歴書様式!D71,".",履歴書様式!G71)</f>
        <v>.</v>
      </c>
      <c r="W11" s="371"/>
      <c r="X11" s="371"/>
      <c r="Y11" s="371" t="str">
        <f>履歴書様式!J71&amp;履歴書様式!AA71</f>
        <v/>
      </c>
      <c r="Z11" s="371"/>
      <c r="AA11" s="371"/>
      <c r="AB11" s="371"/>
      <c r="AC11" s="371"/>
      <c r="AD11" s="371"/>
      <c r="AE11" s="371"/>
      <c r="AF11" s="371"/>
      <c r="AG11" s="371"/>
      <c r="AH11" s="371"/>
      <c r="AI11" s="371"/>
      <c r="AJ11" s="371"/>
      <c r="AK11" s="371"/>
      <c r="AL11" s="372"/>
      <c r="AN11" s="257"/>
      <c r="AO11" s="257"/>
      <c r="AP11" s="257"/>
      <c r="AQ11" s="17"/>
      <c r="AR11" s="266"/>
      <c r="BO11" s="224"/>
      <c r="BP11" s="224"/>
      <c r="BQ11" s="224"/>
      <c r="BR11" s="224"/>
    </row>
    <row r="12" spans="1:71" ht="17.25" customHeight="1" thickBot="1">
      <c r="A12" s="498"/>
      <c r="B12" s="498"/>
      <c r="C12" s="498"/>
      <c r="D12" s="498"/>
      <c r="E12" s="498"/>
      <c r="F12" s="376" t="str">
        <f>CONCATENATE(履歴書様式!AK71,履歴書様式!D72,".",履歴書様式!G72)</f>
        <v>.</v>
      </c>
      <c r="G12" s="377"/>
      <c r="H12" s="377"/>
      <c r="I12" s="378" t="str">
        <f>履歴書様式!J72&amp;履歴書様式!AA72</f>
        <v/>
      </c>
      <c r="J12" s="378"/>
      <c r="K12" s="378"/>
      <c r="L12" s="378"/>
      <c r="M12" s="378"/>
      <c r="N12" s="378"/>
      <c r="O12" s="378"/>
      <c r="P12" s="378"/>
      <c r="Q12" s="378"/>
      <c r="R12" s="378"/>
      <c r="S12" s="378"/>
      <c r="T12" s="378"/>
      <c r="U12" s="379"/>
      <c r="V12" s="380" t="str">
        <f>CONCATENATE(履歴書様式!AK72,履歴書様式!D73,".",履歴書様式!G73)</f>
        <v>.</v>
      </c>
      <c r="W12" s="380"/>
      <c r="X12" s="380"/>
      <c r="Y12" s="380" t="str">
        <f>履歴書様式!J73&amp;履歴書様式!AA73</f>
        <v/>
      </c>
      <c r="Z12" s="380"/>
      <c r="AA12" s="380"/>
      <c r="AB12" s="380"/>
      <c r="AC12" s="380"/>
      <c r="AD12" s="380"/>
      <c r="AE12" s="380"/>
      <c r="AF12" s="380"/>
      <c r="AG12" s="380"/>
      <c r="AH12" s="380"/>
      <c r="AI12" s="380"/>
      <c r="AJ12" s="380"/>
      <c r="AK12" s="380"/>
      <c r="AL12" s="497"/>
      <c r="AN12" s="257"/>
      <c r="AO12" s="257"/>
      <c r="AP12" s="257"/>
      <c r="AQ12" s="17"/>
      <c r="BO12" s="224"/>
      <c r="BP12" s="224"/>
      <c r="BQ12" s="224"/>
      <c r="BR12" s="224"/>
    </row>
    <row r="13" spans="1:71" ht="14.25" thickTop="1">
      <c r="A13" s="373" t="s">
        <v>9</v>
      </c>
      <c r="B13" s="374"/>
      <c r="C13" s="374"/>
      <c r="D13" s="375"/>
      <c r="E13" s="373" t="s">
        <v>10</v>
      </c>
      <c r="F13" s="374"/>
      <c r="G13" s="374"/>
      <c r="H13" s="375"/>
      <c r="I13" s="456" t="s">
        <v>1571</v>
      </c>
      <c r="J13" s="457"/>
      <c r="K13" s="457"/>
      <c r="L13" s="457"/>
      <c r="M13" s="457"/>
      <c r="N13" s="457"/>
      <c r="O13" s="457"/>
      <c r="P13" s="457"/>
      <c r="Q13" s="457"/>
      <c r="R13" s="457"/>
      <c r="S13" s="457"/>
      <c r="T13" s="457"/>
      <c r="U13" s="457"/>
      <c r="V13" s="457"/>
      <c r="W13" s="457"/>
      <c r="X13" s="457"/>
      <c r="Y13" s="457"/>
      <c r="Z13" s="458"/>
      <c r="AA13" s="469" t="s">
        <v>36</v>
      </c>
      <c r="AB13" s="470"/>
      <c r="AC13" s="471"/>
      <c r="AD13" s="469" t="s">
        <v>1568</v>
      </c>
      <c r="AE13" s="470"/>
      <c r="AF13" s="471"/>
      <c r="AG13" s="469" t="s">
        <v>37</v>
      </c>
      <c r="AH13" s="471"/>
      <c r="AI13" s="469" t="s">
        <v>38</v>
      </c>
      <c r="AJ13" s="470"/>
      <c r="AK13" s="470"/>
      <c r="AL13" s="471"/>
      <c r="AN13" s="260"/>
      <c r="AO13" s="260"/>
      <c r="AP13" s="260"/>
      <c r="BO13" s="224"/>
      <c r="BP13" s="224"/>
      <c r="BQ13" s="224"/>
      <c r="BR13" s="224"/>
    </row>
    <row r="14" spans="1:71" ht="16.5" customHeight="1">
      <c r="A14" s="352" t="s">
        <v>11</v>
      </c>
      <c r="B14" s="353" t="s">
        <v>1</v>
      </c>
      <c r="C14" s="353"/>
      <c r="D14" s="354" t="s">
        <v>2</v>
      </c>
      <c r="E14" s="352" t="s">
        <v>11</v>
      </c>
      <c r="F14" s="353" t="s">
        <v>1</v>
      </c>
      <c r="G14" s="353"/>
      <c r="H14" s="354" t="s">
        <v>2</v>
      </c>
      <c r="I14" s="459"/>
      <c r="J14" s="460"/>
      <c r="K14" s="460"/>
      <c r="L14" s="460"/>
      <c r="M14" s="460"/>
      <c r="N14" s="460"/>
      <c r="O14" s="460"/>
      <c r="P14" s="460"/>
      <c r="Q14" s="460"/>
      <c r="R14" s="460"/>
      <c r="S14" s="460"/>
      <c r="T14" s="460"/>
      <c r="U14" s="460"/>
      <c r="V14" s="460"/>
      <c r="W14" s="460"/>
      <c r="X14" s="460"/>
      <c r="Y14" s="460"/>
      <c r="Z14" s="461"/>
      <c r="AA14" s="18" t="s">
        <v>1</v>
      </c>
      <c r="AB14" s="355"/>
      <c r="AC14" s="19" t="s">
        <v>2</v>
      </c>
      <c r="AD14" s="18" t="s">
        <v>1</v>
      </c>
      <c r="AE14" s="355"/>
      <c r="AF14" s="19" t="s">
        <v>2</v>
      </c>
      <c r="AG14" s="315"/>
      <c r="AH14" s="19" t="s">
        <v>40</v>
      </c>
      <c r="AI14" s="18" t="s">
        <v>1</v>
      </c>
      <c r="AJ14" s="18"/>
      <c r="AK14" s="18" t="s">
        <v>12</v>
      </c>
      <c r="AL14" s="19"/>
      <c r="AM14" s="310"/>
      <c r="AN14" s="261"/>
      <c r="AO14" s="261"/>
      <c r="AP14" s="261"/>
      <c r="AU14" s="229"/>
      <c r="AV14" s="229"/>
      <c r="AW14" s="229"/>
      <c r="AX14" s="229"/>
      <c r="AY14" s="229"/>
      <c r="AZ14" s="229"/>
      <c r="BA14" s="229"/>
      <c r="BO14" s="224"/>
      <c r="BP14" s="224"/>
      <c r="BQ14" s="224"/>
      <c r="BR14" s="224"/>
    </row>
    <row r="15" spans="1:71" ht="22.5" customHeight="1">
      <c r="A15" s="349" t="str">
        <f>_xlfn.IFS(履歴書様式!A28="昭和",3,履歴書様式!A28="平成",4,履歴書様式!A28="令和",5,履歴書様式!A28="","")</f>
        <v/>
      </c>
      <c r="B15" s="350">
        <f>履歴書様式!B28</f>
        <v>0</v>
      </c>
      <c r="C15" s="73" t="s">
        <v>8</v>
      </c>
      <c r="D15" s="351">
        <f>履歴書様式!D28</f>
        <v>0</v>
      </c>
      <c r="E15" s="223" t="str">
        <f>_xlfn.IFS(履歴書様式!G28="昭和",3,履歴書様式!G28="平成",4,履歴書様式!G28="令和",5,履歴書様式!G28="","")</f>
        <v/>
      </c>
      <c r="F15" s="222">
        <f>履歴書様式!H28</f>
        <v>0</v>
      </c>
      <c r="G15" s="73" t="s">
        <v>8</v>
      </c>
      <c r="H15" s="222">
        <f>履歴書様式!J28</f>
        <v>0</v>
      </c>
      <c r="I15" s="403">
        <f>履歴書様式!M28</f>
        <v>0</v>
      </c>
      <c r="J15" s="404"/>
      <c r="K15" s="404"/>
      <c r="L15" s="404"/>
      <c r="M15" s="404"/>
      <c r="N15" s="404"/>
      <c r="O15" s="404"/>
      <c r="P15" s="404"/>
      <c r="Q15" s="404"/>
      <c r="R15" s="404"/>
      <c r="S15" s="404"/>
      <c r="T15" s="483"/>
      <c r="U15" s="483"/>
      <c r="V15" s="483"/>
      <c r="W15" s="483"/>
      <c r="X15" s="483"/>
      <c r="Y15" s="483"/>
      <c r="Z15" s="490"/>
      <c r="AA15" s="337" t="str">
        <f>IFERROR(IF(計算用シート!AO20&gt;0,(ROUNDDOWN(計算用シート!AO20/12,0))," ")," ")</f>
        <v xml:space="preserve"> </v>
      </c>
      <c r="AB15" s="313" t="s">
        <v>8</v>
      </c>
      <c r="AC15" s="344" t="str">
        <f>IFERROR(IF(計算用シート!AO20&gt;0,(計算用シート!AO20-AA15*12)," ")," ")</f>
        <v xml:space="preserve"> </v>
      </c>
      <c r="AD15" s="345"/>
      <c r="AE15" s="343" t="s">
        <v>8</v>
      </c>
      <c r="AF15" s="345"/>
      <c r="AG15" s="365" t="str">
        <f>IFERROR(VLOOKUP(計算用シート!BM5,計算用シート!BS:BT,2,FALSE)," ")</f>
        <v xml:space="preserve"> </v>
      </c>
      <c r="AH15" s="366"/>
      <c r="AI15" s="28" t="str">
        <f>IFERROR(IF(AG15=0," ",IF(計算用シート!AQ20/12&gt;=0,ROUNDDOWN(計算用シート!AQ20/12,0),0))," ")</f>
        <v xml:space="preserve"> </v>
      </c>
      <c r="AJ15" s="27" t="s">
        <v>8</v>
      </c>
      <c r="AK15" s="27" t="str">
        <f>IFERROR(IF(AG15=0," ",IF((計算用シート!AQ20-AI15*12)&gt;0,ROUNDDOWN((計算用シート!AQ20-AI15*12),0),0))," ")</f>
        <v xml:space="preserve"> </v>
      </c>
      <c r="AL15" s="29" t="str">
        <f>IFERROR(IF(AG15=0," ",IF((計算用シート!AQ20-AI15*12-AK15)&gt;0,(計算用シート!AQ20-AI15*12-AK15)*10,0))," ")</f>
        <v xml:space="preserve"> </v>
      </c>
      <c r="AN15" s="60"/>
      <c r="AO15" s="60"/>
      <c r="AP15" s="60"/>
      <c r="AQ15" s="241"/>
      <c r="AT15" s="229"/>
      <c r="AU15" s="229"/>
      <c r="AV15" s="229"/>
      <c r="AW15" s="229"/>
      <c r="AX15" s="229"/>
      <c r="AY15" s="229"/>
      <c r="AZ15" s="229"/>
      <c r="BA15" s="229"/>
      <c r="BD15" s="244"/>
      <c r="BO15" s="224"/>
      <c r="BP15" s="224"/>
      <c r="BQ15" s="224"/>
      <c r="BR15" s="224"/>
    </row>
    <row r="16" spans="1:71" ht="22.5" customHeight="1">
      <c r="A16" s="221" t="str">
        <f>_xlfn.IFS(履歴書様式!A29="昭和",3,履歴書様式!A29="平成",4,履歴書様式!A29="令和",5,履歴書様式!A29="","")</f>
        <v/>
      </c>
      <c r="B16" s="219">
        <f>履歴書様式!B29</f>
        <v>0</v>
      </c>
      <c r="C16" s="5" t="s">
        <v>8</v>
      </c>
      <c r="D16" s="220">
        <f>履歴書様式!D29</f>
        <v>0</v>
      </c>
      <c r="E16" s="223" t="str">
        <f>_xlfn.IFS(履歴書様式!G29="昭和",3,履歴書様式!G29="平成",4,履歴書様式!G29="令和",5,履歴書様式!G29="","")</f>
        <v/>
      </c>
      <c r="F16" s="220">
        <f>履歴書様式!H29</f>
        <v>0</v>
      </c>
      <c r="G16" s="5" t="s">
        <v>8</v>
      </c>
      <c r="H16" s="220">
        <f>履歴書様式!J29</f>
        <v>0</v>
      </c>
      <c r="I16" s="403">
        <f>履歴書様式!M29</f>
        <v>0</v>
      </c>
      <c r="J16" s="404"/>
      <c r="K16" s="404"/>
      <c r="L16" s="404"/>
      <c r="M16" s="404"/>
      <c r="N16" s="404"/>
      <c r="O16" s="404"/>
      <c r="P16" s="404"/>
      <c r="Q16" s="404"/>
      <c r="R16" s="404"/>
      <c r="S16" s="404"/>
      <c r="T16" s="363"/>
      <c r="U16" s="363"/>
      <c r="V16" s="363"/>
      <c r="W16" s="363"/>
      <c r="X16" s="363"/>
      <c r="Y16" s="363"/>
      <c r="Z16" s="364"/>
      <c r="AA16" s="337" t="str">
        <f>IFERROR(IF(計算用シート!AO21&gt;0,(ROUNDDOWN(計算用シート!AO21/12,0))," ")," ")</f>
        <v xml:space="preserve"> </v>
      </c>
      <c r="AB16" s="313" t="s">
        <v>8</v>
      </c>
      <c r="AC16" s="344" t="str">
        <f>IFERROR(IF(計算用シート!AO21&gt;0,(計算用シート!AO21-AA16*12)," ")," ")</f>
        <v xml:space="preserve"> </v>
      </c>
      <c r="AD16" s="345"/>
      <c r="AE16" s="343" t="s">
        <v>8</v>
      </c>
      <c r="AF16" s="345"/>
      <c r="AG16" s="365" t="str">
        <f>IFERROR(VLOOKUP(計算用シート!BM6,計算用シート!BS:BT,2,FALSE)," ")</f>
        <v xml:space="preserve"> </v>
      </c>
      <c r="AH16" s="366"/>
      <c r="AI16" s="28" t="str">
        <f>IFERROR(IF(AG16=0," ",IF(計算用シート!AQ21/12&gt;=0,ROUNDDOWN(計算用シート!AQ21/12,0),0))," ")</f>
        <v xml:space="preserve"> </v>
      </c>
      <c r="AJ16" s="27" t="s">
        <v>8</v>
      </c>
      <c r="AK16" s="27" t="str">
        <f>IFERROR(IF(AG16=0," ",IF((計算用シート!AQ21-AI16*12)&gt;0,ROUNDDOWN((計算用シート!AQ21-AI16*12),0),0))," ")</f>
        <v xml:space="preserve"> </v>
      </c>
      <c r="AL16" s="29" t="str">
        <f>IFERROR(IF(AG16=0," ",IF((計算用シート!AQ21-AI16*12-AK16)&gt;0,(計算用シート!AQ21-AI16*12-AK16)*10,0))," ")</f>
        <v xml:space="preserve"> </v>
      </c>
      <c r="AN16" s="262"/>
      <c r="AO16" s="262"/>
      <c r="AP16" s="262"/>
      <c r="AQ16" s="241"/>
      <c r="AT16" s="229"/>
      <c r="AU16" s="229"/>
      <c r="AV16" s="229"/>
      <c r="AW16" s="229"/>
      <c r="AX16" s="229"/>
      <c r="AY16" s="229"/>
      <c r="AZ16" s="229"/>
      <c r="BA16" s="229"/>
      <c r="BO16" s="224"/>
      <c r="BP16" s="224"/>
    </row>
    <row r="17" spans="1:68" ht="22.5" customHeight="1">
      <c r="A17" s="76" t="str">
        <f>_xlfn.IFS(履歴書様式!A30="昭和",3,履歴書様式!A30="平成",4,履歴書様式!A30="令和",5,履歴書様式!A30="","")</f>
        <v/>
      </c>
      <c r="B17" s="219">
        <f>履歴書様式!B30</f>
        <v>0</v>
      </c>
      <c r="C17" s="5" t="s">
        <v>8</v>
      </c>
      <c r="D17" s="220">
        <f>履歴書様式!D30</f>
        <v>0</v>
      </c>
      <c r="E17" s="72" t="str">
        <f>_xlfn.IFS(履歴書様式!G30="昭和",3,履歴書様式!G30="平成",4,履歴書様式!G30="令和",5,履歴書様式!A30="","")</f>
        <v/>
      </c>
      <c r="F17" s="220">
        <f>履歴書様式!H30</f>
        <v>0</v>
      </c>
      <c r="G17" s="5" t="s">
        <v>8</v>
      </c>
      <c r="H17" s="220">
        <f>履歴書様式!J30</f>
        <v>0</v>
      </c>
      <c r="I17" s="403">
        <f>履歴書様式!M30</f>
        <v>0</v>
      </c>
      <c r="J17" s="404"/>
      <c r="K17" s="404"/>
      <c r="L17" s="404"/>
      <c r="M17" s="404"/>
      <c r="N17" s="404"/>
      <c r="O17" s="404"/>
      <c r="P17" s="404"/>
      <c r="Q17" s="404"/>
      <c r="R17" s="404"/>
      <c r="S17" s="404"/>
      <c r="T17" s="363"/>
      <c r="U17" s="363"/>
      <c r="V17" s="363"/>
      <c r="W17" s="363"/>
      <c r="X17" s="363"/>
      <c r="Y17" s="363"/>
      <c r="Z17" s="364"/>
      <c r="AA17" s="337" t="str">
        <f>IFERROR(IF(計算用シート!AO22&gt;0,(ROUNDDOWN(計算用シート!AO22/12,0))," ")," ")</f>
        <v xml:space="preserve"> </v>
      </c>
      <c r="AB17" s="313" t="s">
        <v>8</v>
      </c>
      <c r="AC17" s="344" t="str">
        <f>IFERROR(IF(計算用シート!AO22&gt;0,(計算用シート!AO22-AA17*12)," ")," ")</f>
        <v xml:space="preserve"> </v>
      </c>
      <c r="AD17" s="345"/>
      <c r="AE17" s="343" t="s">
        <v>8</v>
      </c>
      <c r="AF17" s="345"/>
      <c r="AG17" s="365" t="str">
        <f>IFERROR(VLOOKUP(計算用シート!BM7,計算用シート!BS:BT,2,FALSE)," ")</f>
        <v xml:space="preserve"> </v>
      </c>
      <c r="AH17" s="366"/>
      <c r="AI17" s="28" t="str">
        <f>IFERROR(IF(AG17=0," ",IF(計算用シート!AQ22/12&gt;=0,ROUNDDOWN(計算用シート!AQ22/12,0),0))," ")</f>
        <v xml:space="preserve"> </v>
      </c>
      <c r="AJ17" s="27" t="s">
        <v>8</v>
      </c>
      <c r="AK17" s="27" t="str">
        <f>IFERROR(IF(AG17=0," ",IF((計算用シート!AQ22-AI17*12)&gt;0,ROUNDDOWN((計算用シート!AQ22-AI17*12),0),0))," ")</f>
        <v xml:space="preserve"> </v>
      </c>
      <c r="AL17" s="29" t="str">
        <f>IFERROR(IF(AG17=0," ",IF((計算用シート!AQ22-AI17*12-AK17)&gt;0,(計算用シート!AQ22-AI17*12-AK17)*10,0))," ")</f>
        <v xml:space="preserve"> </v>
      </c>
      <c r="AN17" s="262"/>
      <c r="AO17" s="262"/>
      <c r="AP17" s="262"/>
      <c r="AQ17" s="241"/>
      <c r="AS17" s="32"/>
      <c r="AT17" s="229"/>
      <c r="AU17" s="229"/>
      <c r="AV17" s="229"/>
      <c r="AW17" s="229"/>
      <c r="AX17" s="229"/>
      <c r="AY17" s="229"/>
      <c r="AZ17" s="229"/>
      <c r="BA17" s="229"/>
      <c r="BO17" s="224"/>
      <c r="BP17" s="224"/>
    </row>
    <row r="18" spans="1:68" ht="22.5" customHeight="1">
      <c r="A18" s="76" t="str">
        <f>_xlfn.IFS(履歴書様式!A31="昭和",3,履歴書様式!A31="平成",4,履歴書様式!A31="令和",5,履歴書様式!A31="","")</f>
        <v/>
      </c>
      <c r="B18" s="219">
        <f>履歴書様式!B31</f>
        <v>0</v>
      </c>
      <c r="C18" s="5" t="s">
        <v>8</v>
      </c>
      <c r="D18" s="220">
        <f>履歴書様式!D31</f>
        <v>0</v>
      </c>
      <c r="E18" s="72" t="str">
        <f>_xlfn.IFS(履歴書様式!G31="昭和",3,履歴書様式!G31="平成",4,履歴書様式!G31="令和",5,履歴書様式!A31="","")</f>
        <v/>
      </c>
      <c r="F18" s="220">
        <f>履歴書様式!H31</f>
        <v>0</v>
      </c>
      <c r="G18" s="5" t="s">
        <v>8</v>
      </c>
      <c r="H18" s="220">
        <f>履歴書様式!J31</f>
        <v>0</v>
      </c>
      <c r="I18" s="403">
        <f>履歴書様式!M31</f>
        <v>0</v>
      </c>
      <c r="J18" s="404"/>
      <c r="K18" s="404"/>
      <c r="L18" s="404"/>
      <c r="M18" s="404"/>
      <c r="N18" s="404"/>
      <c r="O18" s="404"/>
      <c r="P18" s="404"/>
      <c r="Q18" s="404"/>
      <c r="R18" s="404"/>
      <c r="S18" s="404"/>
      <c r="T18" s="363"/>
      <c r="U18" s="363"/>
      <c r="V18" s="363"/>
      <c r="W18" s="363"/>
      <c r="X18" s="363"/>
      <c r="Y18" s="363"/>
      <c r="Z18" s="364"/>
      <c r="AA18" s="337" t="str">
        <f>IFERROR(IF(計算用シート!AO23&gt;0,(ROUNDDOWN(計算用シート!AO23/12,0))," ")," ")</f>
        <v xml:space="preserve"> </v>
      </c>
      <c r="AB18" s="313" t="s">
        <v>8</v>
      </c>
      <c r="AC18" s="344" t="str">
        <f>IFERROR(IF(計算用シート!AO23&gt;0,(計算用シート!AO23-AA18*12)," ")," ")</f>
        <v xml:space="preserve"> </v>
      </c>
      <c r="AD18" s="345"/>
      <c r="AE18" s="343" t="s">
        <v>8</v>
      </c>
      <c r="AF18" s="345"/>
      <c r="AG18" s="365" t="str">
        <f>IFERROR(VLOOKUP(計算用シート!BM8,計算用シート!BS:BT,2,FALSE)," ")</f>
        <v xml:space="preserve"> </v>
      </c>
      <c r="AH18" s="366"/>
      <c r="AI18" s="28" t="str">
        <f>IFERROR(IF(AG18=0," ",IF(計算用シート!AQ23/12&gt;=0,ROUNDDOWN(計算用シート!AQ23/12,0),0))," ")</f>
        <v xml:space="preserve"> </v>
      </c>
      <c r="AJ18" s="27" t="s">
        <v>8</v>
      </c>
      <c r="AK18" s="27" t="str">
        <f>IFERROR(IF(AG18=0," ",IF((計算用シート!AQ23-AI18*12)&gt;0,ROUNDDOWN((計算用シート!AQ23-AI18*12),0),0))," ")</f>
        <v xml:space="preserve"> </v>
      </c>
      <c r="AL18" s="29" t="str">
        <f>IFERROR(IF(AG18=0," ",IF((計算用シート!AQ23-AI18*12-AK18)&gt;0,(計算用シート!AQ23-AI18*12-AK18)*10,0))," ")</f>
        <v xml:space="preserve"> </v>
      </c>
      <c r="AN18" s="262"/>
      <c r="AO18" s="262"/>
      <c r="AP18" s="262"/>
      <c r="AQ18" s="241"/>
      <c r="AS18" s="32"/>
      <c r="AT18" s="229"/>
      <c r="AU18" s="229"/>
      <c r="AV18" s="229"/>
      <c r="AW18" s="229"/>
      <c r="AX18" s="229"/>
      <c r="AY18" s="229"/>
      <c r="AZ18" s="229"/>
      <c r="BA18" s="229"/>
      <c r="BO18" s="224"/>
    </row>
    <row r="19" spans="1:68" ht="22.5" customHeight="1">
      <c r="A19" s="76" t="str">
        <f>_xlfn.IFS(履歴書様式!A32="昭和",3,履歴書様式!A32="平成",4,履歴書様式!A32="令和",5,履歴書様式!A32="","")</f>
        <v/>
      </c>
      <c r="B19" s="219">
        <f>履歴書様式!B32</f>
        <v>0</v>
      </c>
      <c r="C19" s="5" t="s">
        <v>8</v>
      </c>
      <c r="D19" s="220">
        <f>履歴書様式!D32</f>
        <v>0</v>
      </c>
      <c r="E19" s="72" t="str">
        <f>_xlfn.IFS(履歴書様式!G32="昭和",3,履歴書様式!G32="平成",4,履歴書様式!G32="令和",5,履歴書様式!A32="","")</f>
        <v/>
      </c>
      <c r="F19" s="220">
        <f>履歴書様式!H32</f>
        <v>0</v>
      </c>
      <c r="G19" s="33" t="s">
        <v>8</v>
      </c>
      <c r="H19" s="220">
        <f>履歴書様式!J32</f>
        <v>0</v>
      </c>
      <c r="I19" s="403">
        <f>履歴書様式!M32</f>
        <v>0</v>
      </c>
      <c r="J19" s="404"/>
      <c r="K19" s="404"/>
      <c r="L19" s="404"/>
      <c r="M19" s="404"/>
      <c r="N19" s="404"/>
      <c r="O19" s="404"/>
      <c r="P19" s="404"/>
      <c r="Q19" s="404"/>
      <c r="R19" s="404"/>
      <c r="S19" s="404"/>
      <c r="T19" s="363"/>
      <c r="U19" s="363"/>
      <c r="V19" s="363"/>
      <c r="W19" s="363"/>
      <c r="X19" s="363"/>
      <c r="Y19" s="363"/>
      <c r="Z19" s="364"/>
      <c r="AA19" s="337" t="str">
        <f>IFERROR(IF(計算用シート!AO24&gt;0,(ROUNDDOWN(計算用シート!AO24/12,0))," ")," ")</f>
        <v xml:space="preserve"> </v>
      </c>
      <c r="AB19" s="313" t="s">
        <v>8</v>
      </c>
      <c r="AC19" s="344" t="str">
        <f>IFERROR(IF(計算用シート!AO24&gt;0,(計算用シート!AO24-AA19*12)," ")," ")</f>
        <v xml:space="preserve"> </v>
      </c>
      <c r="AD19" s="345"/>
      <c r="AE19" s="343" t="s">
        <v>8</v>
      </c>
      <c r="AF19" s="345"/>
      <c r="AG19" s="365" t="str">
        <f>IFERROR(VLOOKUP(計算用シート!BM9,計算用シート!BS:BT,2,FALSE)," ")</f>
        <v xml:space="preserve"> </v>
      </c>
      <c r="AH19" s="366"/>
      <c r="AI19" s="28" t="str">
        <f>IFERROR(IF(AG19=0," ",IF(計算用シート!AQ24/12&gt;=0,ROUNDDOWN(計算用シート!AQ24/12,0),0))," ")</f>
        <v xml:space="preserve"> </v>
      </c>
      <c r="AJ19" s="27" t="s">
        <v>8</v>
      </c>
      <c r="AK19" s="27" t="str">
        <f>IFERROR(IF(AG19=0," ",IF((計算用シート!AQ24-AI19*12)&gt;0,ROUNDDOWN((計算用シート!AQ24-AI19*12),0),0))," ")</f>
        <v xml:space="preserve"> </v>
      </c>
      <c r="AL19" s="29" t="str">
        <f>IFERROR(IF(AG19=0," ",IF((計算用シート!AQ24-AI19*12-AK19)&gt;0,(計算用シート!AQ24-AI19*12-AK19)*10,0))," ")</f>
        <v xml:space="preserve"> </v>
      </c>
      <c r="AN19" s="262"/>
      <c r="AO19" s="262"/>
      <c r="AP19" s="262"/>
      <c r="AQ19" s="241"/>
      <c r="AS19" s="32"/>
      <c r="AT19" s="229"/>
      <c r="AU19" s="229"/>
      <c r="AV19" s="229"/>
      <c r="AW19" s="229"/>
      <c r="AX19" s="229"/>
      <c r="AY19" s="229"/>
      <c r="AZ19" s="229"/>
      <c r="BA19" s="229"/>
      <c r="BO19" s="224"/>
    </row>
    <row r="20" spans="1:68" ht="22.5" customHeight="1">
      <c r="A20" s="76" t="str">
        <f>_xlfn.IFS(履歴書様式!A33="昭和",3,履歴書様式!A33="平成",4,履歴書様式!A33="令和",5,履歴書様式!A33="","")</f>
        <v/>
      </c>
      <c r="B20" s="219">
        <f>履歴書様式!B33</f>
        <v>0</v>
      </c>
      <c r="C20" s="5" t="s">
        <v>8</v>
      </c>
      <c r="D20" s="220">
        <f>履歴書様式!D33</f>
        <v>0</v>
      </c>
      <c r="E20" s="72" t="str">
        <f>_xlfn.IFS(履歴書様式!G33="昭和",3,履歴書様式!G33="平成",4,履歴書様式!G33="令和",5,履歴書様式!A33="","")</f>
        <v/>
      </c>
      <c r="F20" s="220">
        <f>履歴書様式!H33</f>
        <v>0</v>
      </c>
      <c r="G20" s="33" t="s">
        <v>8</v>
      </c>
      <c r="H20" s="220">
        <f>履歴書様式!J33</f>
        <v>0</v>
      </c>
      <c r="I20" s="403">
        <f>履歴書様式!M33</f>
        <v>0</v>
      </c>
      <c r="J20" s="404"/>
      <c r="K20" s="404"/>
      <c r="L20" s="404"/>
      <c r="M20" s="404"/>
      <c r="N20" s="404"/>
      <c r="O20" s="404"/>
      <c r="P20" s="404"/>
      <c r="Q20" s="404"/>
      <c r="R20" s="404"/>
      <c r="S20" s="404"/>
      <c r="T20" s="363"/>
      <c r="U20" s="363"/>
      <c r="V20" s="363"/>
      <c r="W20" s="363"/>
      <c r="X20" s="363"/>
      <c r="Y20" s="363"/>
      <c r="Z20" s="364"/>
      <c r="AA20" s="337" t="str">
        <f>IFERROR(IF(計算用シート!AO25&gt;0,(ROUNDDOWN(計算用シート!AO25/12,0))," ")," ")</f>
        <v xml:space="preserve"> </v>
      </c>
      <c r="AB20" s="313" t="s">
        <v>8</v>
      </c>
      <c r="AC20" s="344" t="str">
        <f>IFERROR(IF(計算用シート!AO25&gt;0,(計算用シート!AO25-AA20*12)," ")," ")</f>
        <v xml:space="preserve"> </v>
      </c>
      <c r="AD20" s="345"/>
      <c r="AE20" s="343" t="s">
        <v>8</v>
      </c>
      <c r="AF20" s="345"/>
      <c r="AG20" s="365" t="str">
        <f>IFERROR(VLOOKUP(計算用シート!BM10,計算用シート!BS:BT,2,FALSE)," ")</f>
        <v xml:space="preserve"> </v>
      </c>
      <c r="AH20" s="366"/>
      <c r="AI20" s="28" t="str">
        <f>IFERROR(IF(AG20=0," ",IF(計算用シート!AQ25/12&gt;=0,ROUNDDOWN(計算用シート!AQ25/12,0),0))," ")</f>
        <v xml:space="preserve"> </v>
      </c>
      <c r="AJ20" s="27" t="s">
        <v>8</v>
      </c>
      <c r="AK20" s="27" t="str">
        <f>IFERROR(IF(AG20=0," ",IF((計算用シート!AQ25-AI20*12)&gt;0,ROUNDDOWN((計算用シート!AQ25-AI20*12),0),0))," ")</f>
        <v xml:space="preserve"> </v>
      </c>
      <c r="AL20" s="29" t="str">
        <f>IFERROR(IF(AG20=0," ",IF((計算用シート!AQ25-AI20*12-AK20)&gt;0,(計算用シート!AQ25-AI20*12-AK20)*10,0))," ")</f>
        <v xml:space="preserve"> </v>
      </c>
      <c r="AN20" s="262"/>
      <c r="AO20" s="262"/>
      <c r="AP20" s="262"/>
      <c r="AQ20" s="241"/>
      <c r="AS20" s="32"/>
      <c r="AT20" s="229"/>
      <c r="AU20" s="229"/>
      <c r="AV20" s="229"/>
      <c r="AW20" s="229"/>
      <c r="AX20" s="229"/>
      <c r="AY20" s="229"/>
      <c r="AZ20" s="229"/>
      <c r="BA20" s="229"/>
    </row>
    <row r="21" spans="1:68" ht="22.5" customHeight="1">
      <c r="A21" s="76" t="str">
        <f>_xlfn.IFS(履歴書様式!A34="昭和",3,履歴書様式!A34="平成",4,履歴書様式!A34="令和",5,履歴書様式!A34="","")</f>
        <v/>
      </c>
      <c r="B21" s="219">
        <f>履歴書様式!B34</f>
        <v>0</v>
      </c>
      <c r="C21" s="5" t="s">
        <v>8</v>
      </c>
      <c r="D21" s="220">
        <f>履歴書様式!D34</f>
        <v>0</v>
      </c>
      <c r="E21" s="72" t="str">
        <f>_xlfn.IFS(履歴書様式!G34="昭和",3,履歴書様式!G34="平成",4,履歴書様式!G34="令和",5,履歴書様式!A34="","")</f>
        <v/>
      </c>
      <c r="F21" s="220">
        <f>履歴書様式!H34</f>
        <v>0</v>
      </c>
      <c r="G21" s="33" t="s">
        <v>8</v>
      </c>
      <c r="H21" s="220">
        <f>履歴書様式!J34</f>
        <v>0</v>
      </c>
      <c r="I21" s="403">
        <f>履歴書様式!M34</f>
        <v>0</v>
      </c>
      <c r="J21" s="404"/>
      <c r="K21" s="404"/>
      <c r="L21" s="404"/>
      <c r="M21" s="404"/>
      <c r="N21" s="404"/>
      <c r="O21" s="404"/>
      <c r="P21" s="404"/>
      <c r="Q21" s="404"/>
      <c r="R21" s="404"/>
      <c r="S21" s="404"/>
      <c r="T21" s="363"/>
      <c r="U21" s="363"/>
      <c r="V21" s="363"/>
      <c r="W21" s="363"/>
      <c r="X21" s="363"/>
      <c r="Y21" s="363"/>
      <c r="Z21" s="364"/>
      <c r="AA21" s="337" t="str">
        <f>IFERROR(IF(計算用シート!AO26&gt;0,(ROUNDDOWN(計算用シート!AO26/12,0))," ")," ")</f>
        <v xml:space="preserve"> </v>
      </c>
      <c r="AB21" s="313" t="s">
        <v>8</v>
      </c>
      <c r="AC21" s="344" t="str">
        <f>IFERROR(IF(計算用シート!AO26&gt;0,(計算用シート!AO26-AA21*12)," ")," ")</f>
        <v xml:space="preserve"> </v>
      </c>
      <c r="AD21" s="345"/>
      <c r="AE21" s="343" t="s">
        <v>8</v>
      </c>
      <c r="AF21" s="345"/>
      <c r="AG21" s="365" t="str">
        <f>IFERROR(VLOOKUP(計算用シート!BM11,計算用シート!BS:BT,2,FALSE)," ")</f>
        <v xml:space="preserve"> </v>
      </c>
      <c r="AH21" s="366"/>
      <c r="AI21" s="28" t="str">
        <f>IFERROR(IF(AG21=0," ",IF(計算用シート!AQ26/12&gt;=0,ROUNDDOWN(計算用シート!AQ26/12,0),0))," ")</f>
        <v xml:space="preserve"> </v>
      </c>
      <c r="AJ21" s="27" t="s">
        <v>8</v>
      </c>
      <c r="AK21" s="27" t="str">
        <f>IFERROR(IF(AG21=0," ",IF((計算用シート!AQ26-AI21*12)&gt;0,ROUNDDOWN((計算用シート!AQ26-AI21*12),0),0))," ")</f>
        <v xml:space="preserve"> </v>
      </c>
      <c r="AL21" s="29" t="str">
        <f>IFERROR(IF(AG21=0," ",IF((計算用シート!AQ26-AI21*12-AK21)&gt;0,(計算用シート!AQ26-AI21*12-AK21)*10,0))," ")</f>
        <v xml:space="preserve"> </v>
      </c>
      <c r="AN21" s="262"/>
      <c r="AO21" s="262"/>
      <c r="AP21" s="262"/>
      <c r="AQ21" s="241"/>
      <c r="AS21" s="32"/>
      <c r="AT21" s="229"/>
      <c r="AU21" s="229"/>
      <c r="AV21" s="229"/>
      <c r="AW21" s="229"/>
      <c r="AX21" s="229"/>
      <c r="AY21" s="229"/>
      <c r="AZ21" s="229"/>
      <c r="BA21" s="229"/>
    </row>
    <row r="22" spans="1:68" ht="22.5" customHeight="1">
      <c r="A22" s="76" t="str">
        <f>_xlfn.IFS(履歴書様式!A35="昭和",3,履歴書様式!A35="平成",4,履歴書様式!A35="令和",5,履歴書様式!A35="","")</f>
        <v/>
      </c>
      <c r="B22" s="219">
        <f>履歴書様式!B35</f>
        <v>0</v>
      </c>
      <c r="C22" s="5" t="s">
        <v>8</v>
      </c>
      <c r="D22" s="220">
        <f>履歴書様式!D35</f>
        <v>0</v>
      </c>
      <c r="E22" s="72" t="str">
        <f>_xlfn.IFS(履歴書様式!G35="昭和",3,履歴書様式!G35="平成",4,履歴書様式!G35="令和",5,履歴書様式!A35="","")</f>
        <v/>
      </c>
      <c r="F22" s="220">
        <f>履歴書様式!H35</f>
        <v>0</v>
      </c>
      <c r="G22" s="33" t="s">
        <v>8</v>
      </c>
      <c r="H22" s="220">
        <f>履歴書様式!J35</f>
        <v>0</v>
      </c>
      <c r="I22" s="403">
        <f>履歴書様式!M35</f>
        <v>0</v>
      </c>
      <c r="J22" s="404"/>
      <c r="K22" s="404"/>
      <c r="L22" s="404"/>
      <c r="M22" s="404"/>
      <c r="N22" s="404"/>
      <c r="O22" s="404"/>
      <c r="P22" s="404"/>
      <c r="Q22" s="404"/>
      <c r="R22" s="404"/>
      <c r="S22" s="404"/>
      <c r="T22" s="363"/>
      <c r="U22" s="363"/>
      <c r="V22" s="363"/>
      <c r="W22" s="363"/>
      <c r="X22" s="363"/>
      <c r="Y22" s="363"/>
      <c r="Z22" s="364"/>
      <c r="AA22" s="337" t="str">
        <f>IFERROR(IF(計算用シート!AO27&gt;0,(ROUNDDOWN(計算用シート!AO27/12,0))," ")," ")</f>
        <v xml:space="preserve"> </v>
      </c>
      <c r="AB22" s="313" t="s">
        <v>8</v>
      </c>
      <c r="AC22" s="344" t="str">
        <f>IFERROR(IF(計算用シート!AO27&gt;0,(計算用シート!AO27-AA22*12)," ")," ")</f>
        <v xml:space="preserve"> </v>
      </c>
      <c r="AD22" s="345"/>
      <c r="AE22" s="343" t="s">
        <v>8</v>
      </c>
      <c r="AF22" s="345"/>
      <c r="AG22" s="365" t="str">
        <f>IFERROR(VLOOKUP(計算用シート!BM12,計算用シート!BS:BT,2,FALSE)," ")</f>
        <v xml:space="preserve"> </v>
      </c>
      <c r="AH22" s="366"/>
      <c r="AI22" s="28" t="str">
        <f>IFERROR(IF(AG22=0," ",IF(計算用シート!AQ27/12&gt;=0,ROUNDDOWN(計算用シート!AQ27/12,0),0))," ")</f>
        <v xml:space="preserve"> </v>
      </c>
      <c r="AJ22" s="27" t="s">
        <v>8</v>
      </c>
      <c r="AK22" s="27" t="str">
        <f>IFERROR(IF(AG22=0," ",IF((計算用シート!AQ27-AI22*12)&gt;0,ROUNDDOWN((計算用シート!AQ27-AI22*12),0),0))," ")</f>
        <v xml:space="preserve"> </v>
      </c>
      <c r="AL22" s="29" t="str">
        <f>IFERROR(IF(AG22=0," ",IF((計算用シート!AQ27-AI22*12-AK22)&gt;0,(計算用シート!AQ27-AI22*12-AK22)*10,0))," ")</f>
        <v xml:space="preserve"> </v>
      </c>
      <c r="AN22" s="262"/>
      <c r="AO22" s="262"/>
      <c r="AP22" s="262"/>
      <c r="AQ22" s="241"/>
      <c r="AS22" s="32"/>
      <c r="AT22" s="229"/>
      <c r="AU22" s="229"/>
      <c r="AV22" s="229"/>
      <c r="AW22" s="229"/>
      <c r="AX22" s="229"/>
      <c r="AY22" s="229"/>
      <c r="AZ22" s="229"/>
      <c r="BA22" s="229"/>
    </row>
    <row r="23" spans="1:68" ht="22.5" customHeight="1">
      <c r="A23" s="76" t="str">
        <f>_xlfn.IFS(履歴書様式!A36="昭和",3,履歴書様式!A36="平成",4,履歴書様式!A36="令和",5,履歴書様式!A36="","")</f>
        <v/>
      </c>
      <c r="B23" s="219">
        <f>履歴書様式!B36</f>
        <v>0</v>
      </c>
      <c r="C23" s="5" t="s">
        <v>8</v>
      </c>
      <c r="D23" s="220">
        <f>履歴書様式!D36</f>
        <v>0</v>
      </c>
      <c r="E23" s="72" t="str">
        <f>_xlfn.IFS(履歴書様式!G36="昭和",3,履歴書様式!G36="平成",4,履歴書様式!G36="令和",5,履歴書様式!A36="","")</f>
        <v/>
      </c>
      <c r="F23" s="220">
        <f>履歴書様式!H36</f>
        <v>0</v>
      </c>
      <c r="G23" s="33" t="s">
        <v>8</v>
      </c>
      <c r="H23" s="220">
        <f>履歴書様式!J36</f>
        <v>0</v>
      </c>
      <c r="I23" s="403">
        <f>履歴書様式!M36</f>
        <v>0</v>
      </c>
      <c r="J23" s="404"/>
      <c r="K23" s="404"/>
      <c r="L23" s="404"/>
      <c r="M23" s="404"/>
      <c r="N23" s="404"/>
      <c r="O23" s="404"/>
      <c r="P23" s="404"/>
      <c r="Q23" s="404"/>
      <c r="R23" s="404"/>
      <c r="S23" s="404"/>
      <c r="T23" s="363"/>
      <c r="U23" s="363"/>
      <c r="V23" s="363"/>
      <c r="W23" s="363"/>
      <c r="X23" s="363"/>
      <c r="Y23" s="363"/>
      <c r="Z23" s="364"/>
      <c r="AA23" s="337" t="str">
        <f>IFERROR(IF(計算用シート!AO28&gt;0,(ROUNDDOWN(計算用シート!AO28/12,0))," ")," ")</f>
        <v xml:space="preserve"> </v>
      </c>
      <c r="AB23" s="313" t="s">
        <v>8</v>
      </c>
      <c r="AC23" s="344" t="str">
        <f>IFERROR(IF(計算用シート!AO28&gt;0,(計算用シート!AO28-AA23*12)," ")," ")</f>
        <v xml:space="preserve"> </v>
      </c>
      <c r="AD23" s="345"/>
      <c r="AE23" s="343" t="s">
        <v>8</v>
      </c>
      <c r="AF23" s="345"/>
      <c r="AG23" s="365" t="str">
        <f>IFERROR(VLOOKUP(計算用シート!BM13,計算用シート!BS:BT,2,FALSE)," ")</f>
        <v xml:space="preserve"> </v>
      </c>
      <c r="AH23" s="366"/>
      <c r="AI23" s="28" t="str">
        <f>IFERROR(IF(AG23=0," ",IF(計算用シート!AQ28/12&gt;=0,ROUNDDOWN(計算用シート!AQ28/12,0),0))," ")</f>
        <v xml:space="preserve"> </v>
      </c>
      <c r="AJ23" s="27" t="s">
        <v>8</v>
      </c>
      <c r="AK23" s="27" t="str">
        <f>IFERROR(IF(AG23=0," ",IF((計算用シート!AQ28-AI23*12)&gt;0,ROUNDDOWN((計算用シート!AQ28-AI23*12),0),0))," ")</f>
        <v xml:space="preserve"> </v>
      </c>
      <c r="AL23" s="29" t="str">
        <f>IFERROR(IF(AG23=0," ",IF((計算用シート!AQ28-AI23*12-AK23)&gt;0,(計算用シート!AQ28-AI23*12-AK23)*10,0))," ")</f>
        <v xml:space="preserve"> </v>
      </c>
      <c r="AN23" s="262"/>
      <c r="AO23" s="262"/>
      <c r="AP23" s="262"/>
      <c r="AQ23" s="241"/>
      <c r="AS23" s="32"/>
      <c r="AT23" s="229"/>
      <c r="AU23" s="229"/>
      <c r="AV23" s="229"/>
      <c r="AW23" s="229"/>
      <c r="AX23" s="229"/>
      <c r="AY23" s="229"/>
      <c r="AZ23" s="229"/>
      <c r="BA23" s="229"/>
    </row>
    <row r="24" spans="1:68" ht="22.5" customHeight="1">
      <c r="A24" s="76" t="str">
        <f>_xlfn.IFS(履歴書様式!A37="昭和",3,履歴書様式!A37="平成",4,履歴書様式!A37="令和",5,履歴書様式!A37="","")</f>
        <v/>
      </c>
      <c r="B24" s="219">
        <f>履歴書様式!B37</f>
        <v>0</v>
      </c>
      <c r="C24" s="5" t="s">
        <v>8</v>
      </c>
      <c r="D24" s="220">
        <f>履歴書様式!D37</f>
        <v>0</v>
      </c>
      <c r="E24" s="72" t="str">
        <f>_xlfn.IFS(履歴書様式!G37="昭和",3,履歴書様式!G37="平成",4,履歴書様式!G37="令和",5,履歴書様式!A37="","")</f>
        <v/>
      </c>
      <c r="F24" s="220">
        <f>履歴書様式!H37</f>
        <v>0</v>
      </c>
      <c r="G24" s="33" t="s">
        <v>8</v>
      </c>
      <c r="H24" s="220">
        <f>履歴書様式!J37</f>
        <v>0</v>
      </c>
      <c r="I24" s="403">
        <f>履歴書様式!M37</f>
        <v>0</v>
      </c>
      <c r="J24" s="404"/>
      <c r="K24" s="404"/>
      <c r="L24" s="404"/>
      <c r="M24" s="404"/>
      <c r="N24" s="404"/>
      <c r="O24" s="404"/>
      <c r="P24" s="404"/>
      <c r="Q24" s="404"/>
      <c r="R24" s="404"/>
      <c r="S24" s="404"/>
      <c r="T24" s="363"/>
      <c r="U24" s="363"/>
      <c r="V24" s="363"/>
      <c r="W24" s="363"/>
      <c r="X24" s="363"/>
      <c r="Y24" s="363"/>
      <c r="Z24" s="364"/>
      <c r="AA24" s="337" t="str">
        <f>IFERROR(IF(計算用シート!AO29&gt;0,(ROUNDDOWN(計算用シート!AO29/12,0))," ")," ")</f>
        <v xml:space="preserve"> </v>
      </c>
      <c r="AB24" s="313" t="s">
        <v>8</v>
      </c>
      <c r="AC24" s="344" t="str">
        <f>IFERROR(IF(計算用シート!AO29&gt;0,(計算用シート!AO29-AA24*12)," ")," ")</f>
        <v xml:space="preserve"> </v>
      </c>
      <c r="AD24" s="345"/>
      <c r="AE24" s="343" t="s">
        <v>8</v>
      </c>
      <c r="AF24" s="345"/>
      <c r="AG24" s="365" t="str">
        <f>IFERROR(VLOOKUP(計算用シート!BM14,計算用シート!BS:BT,2,FALSE)," ")</f>
        <v xml:space="preserve"> </v>
      </c>
      <c r="AH24" s="366"/>
      <c r="AI24" s="28" t="str">
        <f>IFERROR(IF(AG24=0," ",IF(計算用シート!AQ29/12&gt;=0,ROUNDDOWN(計算用シート!AQ29/12,0),0))," ")</f>
        <v xml:space="preserve"> </v>
      </c>
      <c r="AJ24" s="27" t="s">
        <v>8</v>
      </c>
      <c r="AK24" s="27" t="str">
        <f>IFERROR(IF(AG24=0," ",IF((計算用シート!AQ29-AI24*12)&gt;0,ROUNDDOWN((計算用シート!AQ29-AI24*12),0),0))," ")</f>
        <v xml:space="preserve"> </v>
      </c>
      <c r="AL24" s="29" t="str">
        <f>IFERROR(IF(AG24=0," ",IF((計算用シート!AQ29-AI24*12-AK24)&gt;0,(計算用シート!AQ29-AI24*12-AK24)*10,0))," ")</f>
        <v xml:space="preserve"> </v>
      </c>
      <c r="AN24" s="262"/>
      <c r="AO24" s="262"/>
      <c r="AP24" s="262"/>
      <c r="AQ24" s="241"/>
      <c r="AS24" s="32"/>
      <c r="AT24" s="229"/>
      <c r="AU24" s="229"/>
      <c r="AV24" s="229"/>
      <c r="AW24" s="229"/>
      <c r="AX24" s="229"/>
      <c r="AY24" s="229"/>
      <c r="AZ24" s="229"/>
      <c r="BA24" s="229"/>
    </row>
    <row r="25" spans="1:68" ht="22.5" customHeight="1">
      <c r="A25" s="76" t="str">
        <f>_xlfn.IFS(履歴書様式!A38="昭和",3,履歴書様式!A38="平成",4,履歴書様式!A38="令和",5,履歴書様式!A38="","")</f>
        <v/>
      </c>
      <c r="B25" s="219">
        <f>履歴書様式!B38</f>
        <v>0</v>
      </c>
      <c r="C25" s="5" t="s">
        <v>8</v>
      </c>
      <c r="D25" s="220">
        <f>履歴書様式!D38</f>
        <v>0</v>
      </c>
      <c r="E25" s="72" t="str">
        <f>_xlfn.IFS(履歴書様式!G38="昭和",3,履歴書様式!G38="平成",4,履歴書様式!G38="令和",5,履歴書様式!A38="","")</f>
        <v/>
      </c>
      <c r="F25" s="220">
        <f>履歴書様式!H38</f>
        <v>0</v>
      </c>
      <c r="G25" s="33" t="s">
        <v>8</v>
      </c>
      <c r="H25" s="220">
        <f>履歴書様式!J38</f>
        <v>0</v>
      </c>
      <c r="I25" s="403">
        <f>履歴書様式!M38</f>
        <v>0</v>
      </c>
      <c r="J25" s="404"/>
      <c r="K25" s="404"/>
      <c r="L25" s="404"/>
      <c r="M25" s="404"/>
      <c r="N25" s="404"/>
      <c r="O25" s="404"/>
      <c r="P25" s="404"/>
      <c r="Q25" s="404"/>
      <c r="R25" s="404"/>
      <c r="S25" s="404"/>
      <c r="T25" s="363"/>
      <c r="U25" s="363"/>
      <c r="V25" s="363"/>
      <c r="W25" s="363"/>
      <c r="X25" s="363"/>
      <c r="Y25" s="363"/>
      <c r="Z25" s="364"/>
      <c r="AA25" s="337" t="str">
        <f>IFERROR(IF(計算用シート!AO30&gt;0,(ROUNDDOWN(計算用シート!AO30/12,0))," ")," ")</f>
        <v xml:space="preserve"> </v>
      </c>
      <c r="AB25" s="313" t="s">
        <v>8</v>
      </c>
      <c r="AC25" s="344" t="str">
        <f>IFERROR(IF(計算用シート!AO30&gt;0,(計算用シート!AO30-AA25*12)," ")," ")</f>
        <v xml:space="preserve"> </v>
      </c>
      <c r="AD25" s="345"/>
      <c r="AE25" s="343" t="s">
        <v>8</v>
      </c>
      <c r="AF25" s="345"/>
      <c r="AG25" s="365" t="str">
        <f>IFERROR(VLOOKUP(計算用シート!BM15,計算用シート!BS:BT,2,FALSE)," ")</f>
        <v xml:space="preserve"> </v>
      </c>
      <c r="AH25" s="366"/>
      <c r="AI25" s="28" t="str">
        <f>IFERROR(IF(AG25=0," ",IF(計算用シート!AQ30/12&gt;=0,ROUNDDOWN(計算用シート!AQ30/12,0),0))," ")</f>
        <v xml:space="preserve"> </v>
      </c>
      <c r="AJ25" s="27" t="s">
        <v>8</v>
      </c>
      <c r="AK25" s="27" t="str">
        <f>IFERROR(IF(AG25=0," ",IF((計算用シート!AQ30-AI25*12)&gt;0,ROUNDDOWN((計算用シート!AQ30-AI25*12),0),0))," ")</f>
        <v xml:space="preserve"> </v>
      </c>
      <c r="AL25" s="29" t="str">
        <f>IFERROR(IF(AG25=0," ",IF((計算用シート!AQ30-AI25*12-AK25)&gt;0,(計算用シート!AQ30-AI25*12-AK25)*10,0))," ")</f>
        <v xml:space="preserve"> </v>
      </c>
      <c r="AN25" s="262"/>
      <c r="AO25" s="262"/>
      <c r="AP25" s="262"/>
      <c r="AQ25" s="241"/>
      <c r="AS25" s="32"/>
      <c r="AT25" s="229"/>
      <c r="AU25" s="229"/>
      <c r="AV25" s="229"/>
      <c r="AW25" s="229"/>
      <c r="AX25" s="229"/>
      <c r="AY25" s="229"/>
      <c r="AZ25" s="229"/>
      <c r="BA25" s="229"/>
    </row>
    <row r="26" spans="1:68" ht="22.5" customHeight="1">
      <c r="A26" s="76" t="str">
        <f>_xlfn.IFS(履歴書様式!A39="昭和",3,履歴書様式!A39="平成",4,履歴書様式!A39="令和",5,履歴書様式!A39="","")</f>
        <v/>
      </c>
      <c r="B26" s="219">
        <f>履歴書様式!B39</f>
        <v>0</v>
      </c>
      <c r="C26" s="5" t="s">
        <v>8</v>
      </c>
      <c r="D26" s="220">
        <f>履歴書様式!D39</f>
        <v>0</v>
      </c>
      <c r="E26" s="72" t="str">
        <f>_xlfn.IFS(履歴書様式!G39="昭和",3,履歴書様式!G39="平成",4,履歴書様式!G39="令和",5,履歴書様式!A39="","")</f>
        <v/>
      </c>
      <c r="F26" s="220">
        <f>履歴書様式!H39</f>
        <v>0</v>
      </c>
      <c r="G26" s="33" t="s">
        <v>8</v>
      </c>
      <c r="H26" s="220">
        <f>履歴書様式!J39</f>
        <v>0</v>
      </c>
      <c r="I26" s="403">
        <f>履歴書様式!M39</f>
        <v>0</v>
      </c>
      <c r="J26" s="404"/>
      <c r="K26" s="404"/>
      <c r="L26" s="404"/>
      <c r="M26" s="404"/>
      <c r="N26" s="404"/>
      <c r="O26" s="404"/>
      <c r="P26" s="404"/>
      <c r="Q26" s="404"/>
      <c r="R26" s="404"/>
      <c r="S26" s="404"/>
      <c r="T26" s="363"/>
      <c r="U26" s="363"/>
      <c r="V26" s="363"/>
      <c r="W26" s="363"/>
      <c r="X26" s="363"/>
      <c r="Y26" s="363"/>
      <c r="Z26" s="364"/>
      <c r="AA26" s="337" t="str">
        <f>IFERROR(IF(計算用シート!AO31&gt;0,(ROUNDDOWN(計算用シート!AO31/12,0))," ")," ")</f>
        <v xml:space="preserve"> </v>
      </c>
      <c r="AB26" s="313" t="s">
        <v>8</v>
      </c>
      <c r="AC26" s="344" t="str">
        <f>IFERROR(IF(計算用シート!AO31&gt;0,(計算用シート!AO31-AA26*12)," ")," ")</f>
        <v xml:space="preserve"> </v>
      </c>
      <c r="AD26" s="345"/>
      <c r="AE26" s="343" t="s">
        <v>8</v>
      </c>
      <c r="AF26" s="345"/>
      <c r="AG26" s="365" t="str">
        <f>IFERROR(VLOOKUP(計算用シート!BM16,計算用シート!BS:BT,2,FALSE)," ")</f>
        <v xml:space="preserve"> </v>
      </c>
      <c r="AH26" s="366"/>
      <c r="AI26" s="28" t="str">
        <f>IFERROR(IF(AG26=0," ",IF(計算用シート!AQ31/12&gt;=0,ROUNDDOWN(計算用シート!AQ31/12,0),0))," ")</f>
        <v xml:space="preserve"> </v>
      </c>
      <c r="AJ26" s="27" t="s">
        <v>8</v>
      </c>
      <c r="AK26" s="27" t="str">
        <f>IFERROR(IF(AG26=0," ",IF((計算用シート!AQ31-AI26*12)&gt;0,ROUNDDOWN((計算用シート!AQ31-AI26*12),0),0))," ")</f>
        <v xml:space="preserve"> </v>
      </c>
      <c r="AL26" s="29" t="str">
        <f>IFERROR(IF(AG26=0," ",IF((計算用シート!AQ31-AI26*12-AK26)&gt;0,(計算用シート!AQ31-AI26*12-AK26)*10,0))," ")</f>
        <v xml:space="preserve"> </v>
      </c>
      <c r="AN26" s="262"/>
      <c r="AO26" s="262"/>
      <c r="AP26" s="262"/>
      <c r="AQ26" s="241"/>
      <c r="AS26" s="32"/>
      <c r="AT26" s="229"/>
      <c r="AU26" s="229"/>
      <c r="AV26" s="229"/>
      <c r="AW26" s="229"/>
      <c r="AX26" s="229"/>
      <c r="AY26" s="229"/>
      <c r="AZ26" s="229"/>
      <c r="BA26" s="229"/>
    </row>
    <row r="27" spans="1:68" ht="22.5" customHeight="1">
      <c r="A27" s="76" t="str">
        <f>_xlfn.IFS(履歴書様式!A40="昭和",3,履歴書様式!A40="平成",4,履歴書様式!A40="令和",5,履歴書様式!A40="","")</f>
        <v/>
      </c>
      <c r="B27" s="219">
        <f>履歴書様式!B40</f>
        <v>0</v>
      </c>
      <c r="C27" s="5" t="s">
        <v>8</v>
      </c>
      <c r="D27" s="220">
        <f>履歴書様式!D40</f>
        <v>0</v>
      </c>
      <c r="E27" s="72" t="str">
        <f>_xlfn.IFS(履歴書様式!G40="昭和",3,履歴書様式!G40="平成",4,履歴書様式!G40="令和",5,履歴書様式!A40="","")</f>
        <v/>
      </c>
      <c r="F27" s="220">
        <f>履歴書様式!H40</f>
        <v>0</v>
      </c>
      <c r="G27" s="33" t="s">
        <v>8</v>
      </c>
      <c r="H27" s="220">
        <f>履歴書様式!J40</f>
        <v>0</v>
      </c>
      <c r="I27" s="403">
        <f>履歴書様式!M40</f>
        <v>0</v>
      </c>
      <c r="J27" s="404"/>
      <c r="K27" s="404"/>
      <c r="L27" s="404"/>
      <c r="M27" s="404"/>
      <c r="N27" s="404"/>
      <c r="O27" s="404"/>
      <c r="P27" s="404"/>
      <c r="Q27" s="404"/>
      <c r="R27" s="404"/>
      <c r="S27" s="404"/>
      <c r="T27" s="363"/>
      <c r="U27" s="363"/>
      <c r="V27" s="363"/>
      <c r="W27" s="363"/>
      <c r="X27" s="363"/>
      <c r="Y27" s="363"/>
      <c r="Z27" s="364"/>
      <c r="AA27" s="337" t="str">
        <f>IFERROR(IF(計算用シート!AO32&gt;0,(ROUNDDOWN(計算用シート!AO32/12,0))," ")," ")</f>
        <v xml:space="preserve"> </v>
      </c>
      <c r="AB27" s="313" t="s">
        <v>8</v>
      </c>
      <c r="AC27" s="344" t="str">
        <f>IFERROR(IF(計算用シート!AO32&gt;0,(計算用シート!AO32-AA27*12)," ")," ")</f>
        <v xml:space="preserve"> </v>
      </c>
      <c r="AD27" s="345"/>
      <c r="AE27" s="343" t="s">
        <v>8</v>
      </c>
      <c r="AF27" s="345"/>
      <c r="AG27" s="365" t="str">
        <f>IFERROR(VLOOKUP(計算用シート!BM17,計算用シート!BS:BT,2,FALSE)," ")</f>
        <v xml:space="preserve"> </v>
      </c>
      <c r="AH27" s="366"/>
      <c r="AI27" s="28" t="str">
        <f>IFERROR(IF(AG27=0," ",IF(計算用シート!AQ32/12&gt;=0,ROUNDDOWN(計算用シート!AQ32/12,0),0))," ")</f>
        <v xml:space="preserve"> </v>
      </c>
      <c r="AJ27" s="27" t="s">
        <v>8</v>
      </c>
      <c r="AK27" s="27" t="str">
        <f>IFERROR(IF(AG27=0," ",IF((計算用シート!AQ32-AI27*12)&gt;0,ROUNDDOWN((計算用シート!AQ32-AI27*12),0),0))," ")</f>
        <v xml:space="preserve"> </v>
      </c>
      <c r="AL27" s="29" t="str">
        <f>IFERROR(IF(AG27=0," ",IF((計算用シート!AQ32-AI27*12-AK27)&gt;0,(計算用シート!AQ32-AI27*12-AK27)*10,0))," ")</f>
        <v xml:space="preserve"> </v>
      </c>
      <c r="AN27" s="262"/>
      <c r="AO27" s="262"/>
      <c r="AP27" s="262"/>
      <c r="AQ27" s="241"/>
      <c r="AS27" s="32"/>
      <c r="AT27" s="229"/>
      <c r="AU27" s="229"/>
      <c r="AV27" s="229"/>
      <c r="AW27" s="229"/>
      <c r="AX27" s="229"/>
      <c r="AY27" s="229"/>
      <c r="AZ27" s="229"/>
      <c r="BA27" s="229"/>
    </row>
    <row r="28" spans="1:68" ht="22.5" customHeight="1">
      <c r="A28" s="76" t="str">
        <f>_xlfn.IFS(履歴書様式!A41="昭和",3,履歴書様式!A41="平成",4,履歴書様式!A41="令和",5,履歴書様式!A41="","")</f>
        <v/>
      </c>
      <c r="B28" s="219">
        <f>履歴書様式!B41</f>
        <v>0</v>
      </c>
      <c r="C28" s="5" t="s">
        <v>8</v>
      </c>
      <c r="D28" s="220">
        <f>履歴書様式!D41</f>
        <v>0</v>
      </c>
      <c r="E28" s="72" t="str">
        <f>_xlfn.IFS(履歴書様式!G41="昭和",3,履歴書様式!G41="平成",4,履歴書様式!G41="令和",5,履歴書様式!A41="","")</f>
        <v/>
      </c>
      <c r="F28" s="220">
        <f>履歴書様式!H41</f>
        <v>0</v>
      </c>
      <c r="G28" s="33" t="s">
        <v>8</v>
      </c>
      <c r="H28" s="220">
        <f>履歴書様式!J41</f>
        <v>0</v>
      </c>
      <c r="I28" s="403">
        <f>履歴書様式!M41</f>
        <v>0</v>
      </c>
      <c r="J28" s="404"/>
      <c r="K28" s="404"/>
      <c r="L28" s="404"/>
      <c r="M28" s="404"/>
      <c r="N28" s="404"/>
      <c r="O28" s="404"/>
      <c r="P28" s="404"/>
      <c r="Q28" s="404"/>
      <c r="R28" s="404"/>
      <c r="S28" s="404"/>
      <c r="T28" s="363"/>
      <c r="U28" s="363"/>
      <c r="V28" s="363"/>
      <c r="W28" s="363"/>
      <c r="X28" s="363"/>
      <c r="Y28" s="363"/>
      <c r="Z28" s="364"/>
      <c r="AA28" s="337" t="str">
        <f>IFERROR(IF(計算用シート!AO33&gt;0,(ROUNDDOWN(計算用シート!AO33/12,0))," ")," ")</f>
        <v xml:space="preserve"> </v>
      </c>
      <c r="AB28" s="313" t="s">
        <v>8</v>
      </c>
      <c r="AC28" s="344" t="str">
        <f>IFERROR(IF(計算用シート!AO33&gt;0,(計算用シート!AO33-AA28*12)," ")," ")</f>
        <v xml:space="preserve"> </v>
      </c>
      <c r="AD28" s="345"/>
      <c r="AE28" s="343" t="s">
        <v>8</v>
      </c>
      <c r="AF28" s="345"/>
      <c r="AG28" s="365" t="str">
        <f>IFERROR(VLOOKUP(計算用シート!BM18,計算用シート!BS:BT,2,FALSE)," ")</f>
        <v xml:space="preserve"> </v>
      </c>
      <c r="AH28" s="366"/>
      <c r="AI28" s="28" t="str">
        <f>IFERROR(IF(AG28=0," ",IF(計算用シート!AQ33/12&gt;=0,ROUNDDOWN(計算用シート!AQ33/12,0),0))," ")</f>
        <v xml:space="preserve"> </v>
      </c>
      <c r="AJ28" s="27" t="s">
        <v>8</v>
      </c>
      <c r="AK28" s="27" t="str">
        <f>IFERROR(IF(AG28=0," ",IF((計算用シート!AQ33-AI28*12)&gt;0,ROUNDDOWN((計算用シート!AQ33-AI28*12),0),0))," ")</f>
        <v xml:space="preserve"> </v>
      </c>
      <c r="AL28" s="29" t="str">
        <f>IFERROR(IF(AG28=0," ",IF((計算用シート!AQ33-AI28*12-AK28)&gt;0,(計算用シート!AQ33-AI28*12-AK28)*10,0))," ")</f>
        <v xml:space="preserve"> </v>
      </c>
      <c r="AN28" s="262"/>
      <c r="AO28" s="262"/>
      <c r="AP28" s="262"/>
      <c r="AQ28" s="241"/>
      <c r="AS28" s="32"/>
      <c r="AT28" s="229"/>
      <c r="AU28" s="229"/>
      <c r="AV28" s="229"/>
      <c r="AW28" s="229"/>
      <c r="AX28" s="229"/>
      <c r="AY28" s="229"/>
      <c r="AZ28" s="229"/>
      <c r="BA28" s="229"/>
    </row>
    <row r="29" spans="1:68" ht="22.5" customHeight="1">
      <c r="A29" s="76" t="str">
        <f>_xlfn.IFS(履歴書様式!A42="昭和",3,履歴書様式!A42="平成",4,履歴書様式!A42="令和",5,履歴書様式!A42="","")</f>
        <v/>
      </c>
      <c r="B29" s="219">
        <f>履歴書様式!B42</f>
        <v>0</v>
      </c>
      <c r="C29" s="5" t="s">
        <v>8</v>
      </c>
      <c r="D29" s="220">
        <f>履歴書様式!D42</f>
        <v>0</v>
      </c>
      <c r="E29" s="72" t="str">
        <f>_xlfn.IFS(履歴書様式!G42="昭和",3,履歴書様式!G42="平成",4,履歴書様式!G42="令和",5,履歴書様式!A42="","")</f>
        <v/>
      </c>
      <c r="F29" s="220">
        <f>履歴書様式!H42</f>
        <v>0</v>
      </c>
      <c r="G29" s="33" t="s">
        <v>8</v>
      </c>
      <c r="H29" s="220">
        <f>履歴書様式!J42</f>
        <v>0</v>
      </c>
      <c r="I29" s="403">
        <f>履歴書様式!M42</f>
        <v>0</v>
      </c>
      <c r="J29" s="404"/>
      <c r="K29" s="404"/>
      <c r="L29" s="404"/>
      <c r="M29" s="404"/>
      <c r="N29" s="404"/>
      <c r="O29" s="404"/>
      <c r="P29" s="404"/>
      <c r="Q29" s="404"/>
      <c r="R29" s="404"/>
      <c r="S29" s="404"/>
      <c r="T29" s="363"/>
      <c r="U29" s="363"/>
      <c r="V29" s="363"/>
      <c r="W29" s="363"/>
      <c r="X29" s="363"/>
      <c r="Y29" s="363"/>
      <c r="Z29" s="364"/>
      <c r="AA29" s="337" t="str">
        <f>IFERROR(IF(計算用シート!AO34&gt;0,(ROUNDDOWN(計算用シート!AO34/12,0))," ")," ")</f>
        <v xml:space="preserve"> </v>
      </c>
      <c r="AB29" s="313" t="s">
        <v>8</v>
      </c>
      <c r="AC29" s="344" t="str">
        <f>IFERROR(IF(計算用シート!AO34&gt;0,(計算用シート!AO34-AA29*12)," ")," ")</f>
        <v xml:space="preserve"> </v>
      </c>
      <c r="AD29" s="345"/>
      <c r="AE29" s="343" t="s">
        <v>8</v>
      </c>
      <c r="AF29" s="345"/>
      <c r="AG29" s="365" t="str">
        <f>IFERROR(VLOOKUP(計算用シート!BM19,計算用シート!BS:BT,2,FALSE)," ")</f>
        <v xml:space="preserve"> </v>
      </c>
      <c r="AH29" s="366"/>
      <c r="AI29" s="28" t="str">
        <f>IFERROR(IF(AG29=0," ",IF(計算用シート!AQ34/12&gt;=0,ROUNDDOWN(計算用シート!AQ34/12,0),0))," ")</f>
        <v xml:space="preserve"> </v>
      </c>
      <c r="AJ29" s="27" t="s">
        <v>8</v>
      </c>
      <c r="AK29" s="27" t="str">
        <f>IFERROR(IF(AG29=0," ",IF((計算用シート!AQ34-AI29*12)&gt;0,ROUNDDOWN((計算用シート!AQ34-AI29*12),0),0))," ")</f>
        <v xml:space="preserve"> </v>
      </c>
      <c r="AL29" s="29" t="str">
        <f>IFERROR(IF(AG29=0," ",IF((計算用シート!AQ34-AI29*12-AK29)&gt;0,(計算用シート!AQ34-AI29*12-AK29)*10,0))," ")</f>
        <v xml:space="preserve"> </v>
      </c>
      <c r="AN29" s="262"/>
      <c r="AO29" s="262"/>
      <c r="AP29" s="262"/>
      <c r="AQ29" s="241"/>
      <c r="AS29" s="32"/>
      <c r="AT29" s="229"/>
      <c r="AU29" s="229"/>
      <c r="AV29" s="229"/>
      <c r="AW29" s="229"/>
      <c r="AX29" s="229"/>
      <c r="AY29" s="229"/>
      <c r="AZ29" s="229"/>
      <c r="BA29" s="229"/>
    </row>
    <row r="30" spans="1:68" ht="22.5" customHeight="1">
      <c r="A30" s="76" t="str">
        <f>_xlfn.IFS(履歴書様式!A43="昭和",3,履歴書様式!A43="平成",4,履歴書様式!A43="令和",5,履歴書様式!A43="","")</f>
        <v/>
      </c>
      <c r="B30" s="219">
        <f>履歴書様式!B43</f>
        <v>0</v>
      </c>
      <c r="C30" s="5" t="s">
        <v>8</v>
      </c>
      <c r="D30" s="220">
        <f>履歴書様式!D43</f>
        <v>0</v>
      </c>
      <c r="E30" s="72" t="str">
        <f>_xlfn.IFS(履歴書様式!G43="昭和",3,履歴書様式!G43="平成",4,履歴書様式!G43="令和",5,履歴書様式!A43="","")</f>
        <v/>
      </c>
      <c r="F30" s="220">
        <f>履歴書様式!H43</f>
        <v>0</v>
      </c>
      <c r="G30" s="33" t="s">
        <v>8</v>
      </c>
      <c r="H30" s="220">
        <f>履歴書様式!J43</f>
        <v>0</v>
      </c>
      <c r="I30" s="403">
        <f>履歴書様式!M43</f>
        <v>0</v>
      </c>
      <c r="J30" s="404"/>
      <c r="K30" s="404"/>
      <c r="L30" s="404"/>
      <c r="M30" s="404"/>
      <c r="N30" s="404"/>
      <c r="O30" s="404"/>
      <c r="P30" s="404"/>
      <c r="Q30" s="404"/>
      <c r="R30" s="404"/>
      <c r="S30" s="404"/>
      <c r="T30" s="363"/>
      <c r="U30" s="363"/>
      <c r="V30" s="363"/>
      <c r="W30" s="363"/>
      <c r="X30" s="363"/>
      <c r="Y30" s="363"/>
      <c r="Z30" s="364"/>
      <c r="AA30" s="337" t="str">
        <f>IFERROR(IF(計算用シート!AO35&gt;0,(ROUNDDOWN(計算用シート!AO35/12,0))," ")," ")</f>
        <v xml:space="preserve"> </v>
      </c>
      <c r="AB30" s="313" t="s">
        <v>8</v>
      </c>
      <c r="AC30" s="344" t="str">
        <f>IFERROR(IF(計算用シート!AO35&gt;0,(計算用シート!AO35-AA30*12)," ")," ")</f>
        <v xml:space="preserve"> </v>
      </c>
      <c r="AD30" s="345"/>
      <c r="AE30" s="343" t="s">
        <v>8</v>
      </c>
      <c r="AF30" s="345"/>
      <c r="AG30" s="365" t="str">
        <f>IFERROR(VLOOKUP(計算用シート!BM20,計算用シート!BS:BT,2,FALSE)," ")</f>
        <v xml:space="preserve"> </v>
      </c>
      <c r="AH30" s="366"/>
      <c r="AI30" s="28" t="str">
        <f>IFERROR(IF(AG30=0," ",IF(計算用シート!AQ35/12&gt;=0,ROUNDDOWN(計算用シート!AQ35/12,0),0))," ")</f>
        <v xml:space="preserve"> </v>
      </c>
      <c r="AJ30" s="27" t="s">
        <v>8</v>
      </c>
      <c r="AK30" s="27" t="str">
        <f>IFERROR(IF(AG30=0," ",IF((計算用シート!AQ35-AI30*12)&gt;0,ROUNDDOWN((計算用シート!AQ35-AI30*12),0),0))," ")</f>
        <v xml:space="preserve"> </v>
      </c>
      <c r="AL30" s="29" t="str">
        <f>IFERROR(IF(AG30=0," ",IF((計算用シート!AQ35-AI30*12-AK30)&gt;0,(計算用シート!AQ35-AI30*12-AK30)*10,0))," ")</f>
        <v xml:space="preserve"> </v>
      </c>
      <c r="AN30" s="262"/>
      <c r="AO30" s="262"/>
      <c r="AP30" s="262"/>
      <c r="AQ30" s="241"/>
      <c r="AS30" s="32"/>
      <c r="AT30" s="229"/>
      <c r="AU30" s="229"/>
      <c r="AV30" s="229"/>
      <c r="AW30" s="229"/>
      <c r="AX30" s="229"/>
      <c r="AY30" s="229"/>
      <c r="AZ30" s="229"/>
      <c r="BA30" s="229"/>
    </row>
    <row r="31" spans="1:68" ht="22.5" customHeight="1">
      <c r="A31" s="76" t="str">
        <f>_xlfn.IFS(履歴書様式!A44="昭和",3,履歴書様式!A44="平成",4,履歴書様式!A44="令和",5,履歴書様式!A44="","")</f>
        <v/>
      </c>
      <c r="B31" s="219">
        <f>履歴書様式!B44</f>
        <v>0</v>
      </c>
      <c r="C31" s="5" t="s">
        <v>8</v>
      </c>
      <c r="D31" s="220">
        <f>履歴書様式!D44</f>
        <v>0</v>
      </c>
      <c r="E31" s="72" t="str">
        <f>_xlfn.IFS(履歴書様式!G44="昭和",3,履歴書様式!G44="平成",4,履歴書様式!G44="令和",5,履歴書様式!A44="","")</f>
        <v/>
      </c>
      <c r="F31" s="220">
        <f>履歴書様式!H44</f>
        <v>0</v>
      </c>
      <c r="G31" s="33" t="s">
        <v>8</v>
      </c>
      <c r="H31" s="220">
        <f>履歴書様式!J44</f>
        <v>0</v>
      </c>
      <c r="I31" s="403">
        <f>履歴書様式!M44</f>
        <v>0</v>
      </c>
      <c r="J31" s="404"/>
      <c r="K31" s="404"/>
      <c r="L31" s="404"/>
      <c r="M31" s="404"/>
      <c r="N31" s="404"/>
      <c r="O31" s="404"/>
      <c r="P31" s="404"/>
      <c r="Q31" s="404"/>
      <c r="R31" s="404"/>
      <c r="S31" s="404"/>
      <c r="T31" s="363"/>
      <c r="U31" s="363"/>
      <c r="V31" s="363"/>
      <c r="W31" s="363"/>
      <c r="X31" s="363"/>
      <c r="Y31" s="363"/>
      <c r="Z31" s="364"/>
      <c r="AA31" s="337" t="str">
        <f>IFERROR(IF(計算用シート!AO36&gt;0,(ROUNDDOWN(計算用シート!AO36/12,0))," ")," ")</f>
        <v xml:space="preserve"> </v>
      </c>
      <c r="AB31" s="313" t="s">
        <v>8</v>
      </c>
      <c r="AC31" s="344" t="str">
        <f>IFERROR(IF(計算用シート!AO36&gt;0,(計算用シート!AO36-AA31*12)," ")," ")</f>
        <v xml:space="preserve"> </v>
      </c>
      <c r="AD31" s="345"/>
      <c r="AE31" s="343" t="s">
        <v>8</v>
      </c>
      <c r="AF31" s="345"/>
      <c r="AG31" s="365" t="str">
        <f>IFERROR(VLOOKUP(計算用シート!BM21,計算用シート!BS:BT,2,FALSE)," ")</f>
        <v xml:space="preserve"> </v>
      </c>
      <c r="AH31" s="366"/>
      <c r="AI31" s="28" t="str">
        <f>IFERROR(IF(AG31=0," ",IF(計算用シート!AQ36/12&gt;=0,ROUNDDOWN(計算用シート!AQ36/12,0),0))," ")</f>
        <v xml:space="preserve"> </v>
      </c>
      <c r="AJ31" s="27" t="s">
        <v>8</v>
      </c>
      <c r="AK31" s="27" t="str">
        <f>IFERROR(IF(AG31=0," ",IF((計算用シート!AQ36-AI31*12)&gt;0,ROUNDDOWN((計算用シート!AQ36-AI31*12),0),0))," ")</f>
        <v xml:space="preserve"> </v>
      </c>
      <c r="AL31" s="29" t="str">
        <f>IFERROR(IF(AG31=0," ",IF((計算用シート!AQ36-AI31*12-AK31)&gt;0,(計算用シート!AQ36-AI31*12-AK31)*10,0))," ")</f>
        <v xml:space="preserve"> </v>
      </c>
      <c r="AN31" s="262"/>
      <c r="AO31" s="262"/>
      <c r="AP31" s="262"/>
      <c r="AQ31" s="241"/>
      <c r="AS31" s="32"/>
      <c r="AT31" s="229"/>
      <c r="AU31" s="229"/>
      <c r="AV31" s="229"/>
      <c r="AW31" s="229"/>
      <c r="AX31" s="229"/>
      <c r="AY31" s="229"/>
      <c r="AZ31" s="229"/>
      <c r="BA31" s="229"/>
    </row>
    <row r="32" spans="1:68" ht="22.5" customHeight="1">
      <c r="A32" s="76" t="str">
        <f>_xlfn.IFS(履歴書様式!A45="昭和",3,履歴書様式!A45="平成",4,履歴書様式!A45="令和",5,履歴書様式!A45="","")</f>
        <v/>
      </c>
      <c r="B32" s="219">
        <f>履歴書様式!B45</f>
        <v>0</v>
      </c>
      <c r="C32" s="5" t="s">
        <v>8</v>
      </c>
      <c r="D32" s="220">
        <f>履歴書様式!D45</f>
        <v>0</v>
      </c>
      <c r="E32" s="72" t="str">
        <f>_xlfn.IFS(履歴書様式!G45="昭和",3,履歴書様式!G45="平成",4,履歴書様式!G45="令和",5,履歴書様式!A45="","")</f>
        <v/>
      </c>
      <c r="F32" s="220">
        <f>履歴書様式!H45</f>
        <v>0</v>
      </c>
      <c r="G32" s="33" t="s">
        <v>8</v>
      </c>
      <c r="H32" s="220">
        <f>履歴書様式!J45</f>
        <v>0</v>
      </c>
      <c r="I32" s="403">
        <f>履歴書様式!M45</f>
        <v>0</v>
      </c>
      <c r="J32" s="404"/>
      <c r="K32" s="404"/>
      <c r="L32" s="404"/>
      <c r="M32" s="404"/>
      <c r="N32" s="404"/>
      <c r="O32" s="404"/>
      <c r="P32" s="404"/>
      <c r="Q32" s="404"/>
      <c r="R32" s="404"/>
      <c r="S32" s="404"/>
      <c r="T32" s="363"/>
      <c r="U32" s="363"/>
      <c r="V32" s="363"/>
      <c r="W32" s="363"/>
      <c r="X32" s="363"/>
      <c r="Y32" s="363"/>
      <c r="Z32" s="364"/>
      <c r="AA32" s="337" t="str">
        <f>IFERROR(IF(計算用シート!AO37&gt;0,(ROUNDDOWN(計算用シート!AO37/12,0))," ")," ")</f>
        <v xml:space="preserve"> </v>
      </c>
      <c r="AB32" s="313" t="s">
        <v>8</v>
      </c>
      <c r="AC32" s="344" t="str">
        <f>IFERROR(IF(計算用シート!AO37&gt;0,(計算用シート!AO37-AA32*12)," ")," ")</f>
        <v xml:space="preserve"> </v>
      </c>
      <c r="AD32" s="345"/>
      <c r="AE32" s="343" t="s">
        <v>8</v>
      </c>
      <c r="AF32" s="345"/>
      <c r="AG32" s="365" t="str">
        <f>IFERROR(VLOOKUP(計算用シート!BM22,計算用シート!BS:BT,2,FALSE)," ")</f>
        <v xml:space="preserve"> </v>
      </c>
      <c r="AH32" s="366"/>
      <c r="AI32" s="28" t="str">
        <f>IFERROR(IF(AG32=0," ",IF(計算用シート!AQ37/12&gt;=0,ROUNDDOWN(計算用シート!AQ37/12,0),0))," ")</f>
        <v xml:space="preserve"> </v>
      </c>
      <c r="AJ32" s="27" t="s">
        <v>8</v>
      </c>
      <c r="AK32" s="27" t="str">
        <f>IFERROR(IF(AG32=0," ",IF((計算用シート!AQ37-AI32*12)&gt;0,ROUNDDOWN((計算用シート!AQ37-AI32*12),0),0))," ")</f>
        <v xml:space="preserve"> </v>
      </c>
      <c r="AL32" s="29" t="str">
        <f>IFERROR(IF(AG32=0," ",IF((計算用シート!AQ37-AI32*12-AK32)&gt;0,(計算用シート!AQ37-AI32*12-AK32)*10,0))," ")</f>
        <v xml:space="preserve"> </v>
      </c>
      <c r="AN32" s="262"/>
      <c r="AO32" s="262"/>
      <c r="AP32" s="262"/>
      <c r="AQ32" s="241"/>
      <c r="AS32" s="32"/>
      <c r="AT32" s="229"/>
      <c r="AU32" s="229"/>
      <c r="AV32" s="229"/>
      <c r="AW32" s="229"/>
      <c r="AX32" s="229"/>
      <c r="AY32" s="229"/>
      <c r="AZ32" s="229"/>
      <c r="BA32" s="229"/>
    </row>
    <row r="33" spans="1:65" ht="22.5" customHeight="1">
      <c r="A33" s="76" t="str">
        <f>_xlfn.IFS(履歴書様式!A46="昭和",3,履歴書様式!A46="平成",4,履歴書様式!A46="令和",5,履歴書様式!A46="","")</f>
        <v/>
      </c>
      <c r="B33" s="219">
        <f>履歴書様式!B46</f>
        <v>0</v>
      </c>
      <c r="C33" s="5" t="s">
        <v>8</v>
      </c>
      <c r="D33" s="220">
        <f>履歴書様式!D46</f>
        <v>0</v>
      </c>
      <c r="E33" s="72" t="str">
        <f>_xlfn.IFS(履歴書様式!G46="昭和",3,履歴書様式!G46="平成",4,履歴書様式!G46="令和",5,履歴書様式!A46="","")</f>
        <v/>
      </c>
      <c r="F33" s="220">
        <f>履歴書様式!H46</f>
        <v>0</v>
      </c>
      <c r="G33" s="33" t="s">
        <v>8</v>
      </c>
      <c r="H33" s="220">
        <f>履歴書様式!J46</f>
        <v>0</v>
      </c>
      <c r="I33" s="403">
        <f>履歴書様式!M46</f>
        <v>0</v>
      </c>
      <c r="J33" s="404"/>
      <c r="K33" s="404"/>
      <c r="L33" s="404"/>
      <c r="M33" s="404"/>
      <c r="N33" s="404"/>
      <c r="O33" s="404"/>
      <c r="P33" s="404"/>
      <c r="Q33" s="404"/>
      <c r="R33" s="404"/>
      <c r="S33" s="404"/>
      <c r="T33" s="363"/>
      <c r="U33" s="363"/>
      <c r="V33" s="363"/>
      <c r="W33" s="363"/>
      <c r="X33" s="363"/>
      <c r="Y33" s="363"/>
      <c r="Z33" s="364"/>
      <c r="AA33" s="337" t="str">
        <f>IFERROR(IF(計算用シート!AO38&gt;0,(ROUNDDOWN(計算用シート!AO38/12,0))," ")," ")</f>
        <v xml:space="preserve"> </v>
      </c>
      <c r="AB33" s="313" t="s">
        <v>8</v>
      </c>
      <c r="AC33" s="344" t="str">
        <f>IFERROR(IF(計算用シート!AO38&gt;0,(計算用シート!AO38-AA33*12)," ")," ")</f>
        <v xml:space="preserve"> </v>
      </c>
      <c r="AD33" s="345"/>
      <c r="AE33" s="343" t="s">
        <v>8</v>
      </c>
      <c r="AF33" s="345"/>
      <c r="AG33" s="365" t="str">
        <f>IFERROR(VLOOKUP(計算用シート!BM23,計算用シート!BS:BT,2,FALSE)," ")</f>
        <v xml:space="preserve"> </v>
      </c>
      <c r="AH33" s="366"/>
      <c r="AI33" s="28" t="str">
        <f>IFERROR(IF(AG33=0," ",IF(計算用シート!AQ38/12&gt;=0,ROUNDDOWN(計算用シート!AQ38/12,0),0))," ")</f>
        <v xml:space="preserve"> </v>
      </c>
      <c r="AJ33" s="27" t="s">
        <v>8</v>
      </c>
      <c r="AK33" s="27" t="str">
        <f>IFERROR(IF(AG33=0," ",IF((計算用シート!AQ38-AI33*12)&gt;0,ROUNDDOWN((計算用シート!AQ38-AI33*12),0),0))," ")</f>
        <v xml:space="preserve"> </v>
      </c>
      <c r="AL33" s="29" t="str">
        <f>IFERROR(IF(AG33=0," ",IF((計算用シート!AQ38-AI33*12-AK33)&gt;0,(計算用シート!AQ38-AI33*12-AK33)*10,0))," ")</f>
        <v xml:space="preserve"> </v>
      </c>
      <c r="AN33" s="262"/>
      <c r="AO33" s="262"/>
      <c r="AP33" s="262"/>
      <c r="AQ33" s="241"/>
      <c r="AS33" s="32"/>
      <c r="AT33" s="229"/>
      <c r="AU33" s="229"/>
      <c r="AV33" s="229"/>
      <c r="AW33" s="229"/>
      <c r="AX33" s="229"/>
      <c r="AY33" s="229"/>
      <c r="AZ33" s="229"/>
      <c r="BA33" s="229"/>
    </row>
    <row r="34" spans="1:65" ht="22.5" customHeight="1">
      <c r="A34" s="76" t="str">
        <f>_xlfn.IFS(履歴書様式!A47="昭和",3,履歴書様式!A47="平成",4,履歴書様式!A47="令和",5,履歴書様式!A47="","")</f>
        <v/>
      </c>
      <c r="B34" s="219">
        <f>履歴書様式!B47</f>
        <v>0</v>
      </c>
      <c r="C34" s="5" t="s">
        <v>8</v>
      </c>
      <c r="D34" s="220">
        <f>履歴書様式!D47</f>
        <v>0</v>
      </c>
      <c r="E34" s="72" t="str">
        <f>_xlfn.IFS(履歴書様式!G47="昭和",3,履歴書様式!G47="平成",4,履歴書様式!G47="令和",5,履歴書様式!A47="","")</f>
        <v/>
      </c>
      <c r="F34" s="220">
        <f>履歴書様式!H47</f>
        <v>0</v>
      </c>
      <c r="G34" s="33" t="s">
        <v>8</v>
      </c>
      <c r="H34" s="220">
        <f>履歴書様式!J47</f>
        <v>0</v>
      </c>
      <c r="I34" s="403">
        <f>履歴書様式!M47</f>
        <v>0</v>
      </c>
      <c r="J34" s="404"/>
      <c r="K34" s="404"/>
      <c r="L34" s="404"/>
      <c r="M34" s="404"/>
      <c r="N34" s="404"/>
      <c r="O34" s="404"/>
      <c r="P34" s="404"/>
      <c r="Q34" s="404"/>
      <c r="R34" s="404"/>
      <c r="S34" s="404"/>
      <c r="T34" s="363"/>
      <c r="U34" s="363"/>
      <c r="V34" s="363"/>
      <c r="W34" s="363"/>
      <c r="X34" s="363"/>
      <c r="Y34" s="363"/>
      <c r="Z34" s="364"/>
      <c r="AA34" s="337" t="str">
        <f>IFERROR(IF(計算用シート!AO39&gt;0,(ROUNDDOWN(計算用シート!AO39/12,0))," ")," ")</f>
        <v xml:space="preserve"> </v>
      </c>
      <c r="AB34" s="313" t="s">
        <v>8</v>
      </c>
      <c r="AC34" s="344" t="str">
        <f>IFERROR(IF(計算用シート!AO39&gt;0,(計算用シート!AO39-AA34*12)," ")," ")</f>
        <v xml:space="preserve"> </v>
      </c>
      <c r="AD34" s="345"/>
      <c r="AE34" s="343" t="s">
        <v>8</v>
      </c>
      <c r="AF34" s="345"/>
      <c r="AG34" s="365" t="str">
        <f>IFERROR(VLOOKUP(計算用シート!BM24,計算用シート!BS:BT,2,FALSE)," ")</f>
        <v xml:space="preserve"> </v>
      </c>
      <c r="AH34" s="366"/>
      <c r="AI34" s="28" t="str">
        <f>IFERROR(IF(AG34=0," ",IF(計算用シート!AQ39/12&gt;=0,ROUNDDOWN(計算用シート!AQ39/12,0),0))," ")</f>
        <v xml:space="preserve"> </v>
      </c>
      <c r="AJ34" s="27" t="s">
        <v>8</v>
      </c>
      <c r="AK34" s="27" t="str">
        <f>IFERROR(IF(AG34=0," ",IF((計算用シート!AQ39-AI34*12)&gt;0,ROUNDDOWN((計算用シート!AQ39-AI34*12),0),0))," ")</f>
        <v xml:space="preserve"> </v>
      </c>
      <c r="AL34" s="29" t="str">
        <f>IFERROR(IF(AG34=0," ",IF((計算用シート!AQ39-AI34*12-AK34)&gt;0,(計算用シート!AQ39-AI34*12-AK34)*10,0))," ")</f>
        <v xml:space="preserve"> </v>
      </c>
      <c r="AN34" s="262"/>
      <c r="AO34" s="262"/>
      <c r="AP34" s="262"/>
      <c r="AQ34" s="241"/>
      <c r="AS34" s="32"/>
      <c r="AT34" s="229"/>
      <c r="AU34" s="229"/>
      <c r="AV34" s="229"/>
      <c r="AW34" s="229"/>
      <c r="AX34" s="229"/>
      <c r="AY34" s="229"/>
      <c r="AZ34" s="229"/>
      <c r="BA34" s="229"/>
    </row>
    <row r="35" spans="1:65" ht="22.5" customHeight="1">
      <c r="A35" s="76" t="str">
        <f>_xlfn.IFS(履歴書様式!A48="昭和",3,履歴書様式!A48="平成",4,履歴書様式!A48="令和",5,履歴書様式!A48="","")</f>
        <v/>
      </c>
      <c r="B35" s="219">
        <f>履歴書様式!B48</f>
        <v>0</v>
      </c>
      <c r="C35" s="5" t="s">
        <v>8</v>
      </c>
      <c r="D35" s="220">
        <f>履歴書様式!D48</f>
        <v>0</v>
      </c>
      <c r="E35" s="72" t="str">
        <f>_xlfn.IFS(履歴書様式!G48="昭和",3,履歴書様式!G48="平成",4,履歴書様式!G48="令和",5,履歴書様式!A48="","")</f>
        <v/>
      </c>
      <c r="F35" s="220">
        <f>履歴書様式!H48</f>
        <v>0</v>
      </c>
      <c r="G35" s="33" t="s">
        <v>8</v>
      </c>
      <c r="H35" s="220">
        <f>履歴書様式!J48</f>
        <v>0</v>
      </c>
      <c r="I35" s="403">
        <f>履歴書様式!M48</f>
        <v>0</v>
      </c>
      <c r="J35" s="404"/>
      <c r="K35" s="404"/>
      <c r="L35" s="404"/>
      <c r="M35" s="404"/>
      <c r="N35" s="404"/>
      <c r="O35" s="404"/>
      <c r="P35" s="404"/>
      <c r="Q35" s="404"/>
      <c r="R35" s="404"/>
      <c r="S35" s="404"/>
      <c r="T35" s="363"/>
      <c r="U35" s="363"/>
      <c r="V35" s="363"/>
      <c r="W35" s="363"/>
      <c r="X35" s="363"/>
      <c r="Y35" s="363"/>
      <c r="Z35" s="364"/>
      <c r="AA35" s="337" t="str">
        <f>IFERROR(IF(計算用シート!AO40&gt;0,(ROUNDDOWN(計算用シート!AO40/12,0))," ")," ")</f>
        <v xml:space="preserve"> </v>
      </c>
      <c r="AB35" s="313" t="s">
        <v>8</v>
      </c>
      <c r="AC35" s="344" t="str">
        <f>IFERROR(IF(計算用シート!AO40&gt;0,(計算用シート!AO40-AA35*12)," ")," ")</f>
        <v xml:space="preserve"> </v>
      </c>
      <c r="AD35" s="345"/>
      <c r="AE35" s="343" t="s">
        <v>8</v>
      </c>
      <c r="AF35" s="345"/>
      <c r="AG35" s="365" t="str">
        <f>IFERROR(VLOOKUP(計算用シート!BM25,計算用シート!BS:BT,2,FALSE)," ")</f>
        <v xml:space="preserve"> </v>
      </c>
      <c r="AH35" s="366"/>
      <c r="AI35" s="28" t="str">
        <f>IFERROR(IF(AG35=0," ",IF(計算用シート!AQ40/12&gt;=0,ROUNDDOWN(計算用シート!AQ40/12,0),0))," ")</f>
        <v xml:space="preserve"> </v>
      </c>
      <c r="AJ35" s="27" t="s">
        <v>8</v>
      </c>
      <c r="AK35" s="27" t="str">
        <f>IFERROR(IF(AG35=0," ",IF((計算用シート!AQ40-AI35*12)&gt;0,ROUNDDOWN((計算用シート!AQ40-AI35*12),0),0))," ")</f>
        <v xml:space="preserve"> </v>
      </c>
      <c r="AL35" s="29" t="str">
        <f>IFERROR(IF(AG35=0," ",IF((計算用シート!AQ40-AI35*12-AK35)&gt;0,(計算用シート!AQ40-AI35*12-AK35)*10,0))," ")</f>
        <v xml:space="preserve"> </v>
      </c>
      <c r="AN35" s="262"/>
      <c r="AO35" s="262"/>
      <c r="AP35" s="262"/>
      <c r="AQ35" s="241"/>
      <c r="AS35" s="32"/>
      <c r="AT35" s="229"/>
      <c r="AU35" s="229"/>
      <c r="AV35" s="229"/>
      <c r="AW35" s="229"/>
      <c r="AX35" s="229"/>
      <c r="AY35" s="229"/>
      <c r="AZ35" s="229"/>
      <c r="BA35" s="229"/>
    </row>
    <row r="36" spans="1:65" ht="22.5" customHeight="1">
      <c r="A36" s="76" t="str">
        <f>_xlfn.IFS(履歴書様式!A49="昭和",3,履歴書様式!A49="平成",4,履歴書様式!A49="令和",5,履歴書様式!A49="","")</f>
        <v/>
      </c>
      <c r="B36" s="219">
        <f>履歴書様式!B49</f>
        <v>0</v>
      </c>
      <c r="C36" s="5" t="s">
        <v>8</v>
      </c>
      <c r="D36" s="220">
        <f>履歴書様式!D49</f>
        <v>0</v>
      </c>
      <c r="E36" s="72" t="str">
        <f>_xlfn.IFS(履歴書様式!G49="昭和",3,履歴書様式!G49="平成",4,履歴書様式!G49="令和",5,履歴書様式!A49="","")</f>
        <v/>
      </c>
      <c r="F36" s="220">
        <f>履歴書様式!H49</f>
        <v>0</v>
      </c>
      <c r="G36" s="33" t="s">
        <v>8</v>
      </c>
      <c r="H36" s="220">
        <f>履歴書様式!J49</f>
        <v>0</v>
      </c>
      <c r="I36" s="403">
        <f>履歴書様式!M49</f>
        <v>0</v>
      </c>
      <c r="J36" s="404"/>
      <c r="K36" s="404"/>
      <c r="L36" s="404"/>
      <c r="M36" s="404"/>
      <c r="N36" s="404"/>
      <c r="O36" s="404"/>
      <c r="P36" s="404"/>
      <c r="Q36" s="404"/>
      <c r="R36" s="404"/>
      <c r="S36" s="404"/>
      <c r="T36" s="363"/>
      <c r="U36" s="363"/>
      <c r="V36" s="363"/>
      <c r="W36" s="363"/>
      <c r="X36" s="363"/>
      <c r="Y36" s="363"/>
      <c r="Z36" s="364"/>
      <c r="AA36" s="337" t="str">
        <f>IFERROR(IF(計算用シート!AO41&gt;0,(ROUNDDOWN(計算用シート!AO41/12,0))," ")," ")</f>
        <v xml:space="preserve"> </v>
      </c>
      <c r="AB36" s="313" t="s">
        <v>8</v>
      </c>
      <c r="AC36" s="344" t="str">
        <f>IFERROR(IF(計算用シート!AO41&gt;0,(計算用シート!AO41-AA36*12)," ")," ")</f>
        <v xml:space="preserve"> </v>
      </c>
      <c r="AD36" s="345"/>
      <c r="AE36" s="343" t="s">
        <v>8</v>
      </c>
      <c r="AF36" s="345"/>
      <c r="AG36" s="365" t="str">
        <f>IFERROR(VLOOKUP(計算用シート!BM26,計算用シート!BS:BT,2,FALSE)," ")</f>
        <v xml:space="preserve"> </v>
      </c>
      <c r="AH36" s="366"/>
      <c r="AI36" s="28" t="str">
        <f>IFERROR(IF(AG36=0," ",IF(計算用シート!AQ41/12&gt;=0,ROUNDDOWN(計算用シート!AQ41/12,0),0))," ")</f>
        <v xml:space="preserve"> </v>
      </c>
      <c r="AJ36" s="27" t="s">
        <v>8</v>
      </c>
      <c r="AK36" s="27" t="str">
        <f>IFERROR(IF(AG36=0," ",IF((計算用シート!AQ41-AI36*12)&gt;0,ROUNDDOWN((計算用シート!AQ41-AI36*12),0),0))," ")</f>
        <v xml:space="preserve"> </v>
      </c>
      <c r="AL36" s="29" t="str">
        <f>IFERROR(IF(AG36=0," ",IF((計算用シート!AQ41-AI36*12-AK36)&gt;0,(計算用シート!AQ41-AI36*12-AK36)*10,0))," ")</f>
        <v xml:space="preserve"> </v>
      </c>
      <c r="AN36" s="262"/>
      <c r="AO36" s="262"/>
      <c r="AP36" s="262"/>
      <c r="AQ36" s="241"/>
      <c r="AS36" s="32"/>
      <c r="AT36" s="229"/>
      <c r="AU36" s="229"/>
      <c r="AV36" s="229"/>
      <c r="AW36" s="229"/>
      <c r="AX36" s="229"/>
      <c r="AY36" s="229"/>
      <c r="AZ36" s="229"/>
      <c r="BA36" s="229"/>
    </row>
    <row r="37" spans="1:65" ht="22.5" customHeight="1">
      <c r="A37" s="76" t="str">
        <f>_xlfn.IFS(履歴書様式!A50="昭和",3,履歴書様式!A50="平成",4,履歴書様式!A50="令和",5,履歴書様式!A50="","")</f>
        <v/>
      </c>
      <c r="B37" s="219">
        <f>履歴書様式!B50</f>
        <v>0</v>
      </c>
      <c r="C37" s="5" t="s">
        <v>8</v>
      </c>
      <c r="D37" s="220">
        <f>履歴書様式!D50</f>
        <v>0</v>
      </c>
      <c r="E37" s="72" t="str">
        <f>_xlfn.IFS(履歴書様式!G50="昭和",3,履歴書様式!G50="平成",4,履歴書様式!G50="令和",5,履歴書様式!A50="","")</f>
        <v/>
      </c>
      <c r="F37" s="220">
        <f>履歴書様式!H50</f>
        <v>0</v>
      </c>
      <c r="G37" s="33" t="s">
        <v>8</v>
      </c>
      <c r="H37" s="220">
        <f>履歴書様式!J50</f>
        <v>0</v>
      </c>
      <c r="I37" s="403">
        <f>履歴書様式!M50</f>
        <v>0</v>
      </c>
      <c r="J37" s="404"/>
      <c r="K37" s="404"/>
      <c r="L37" s="404"/>
      <c r="M37" s="404"/>
      <c r="N37" s="404"/>
      <c r="O37" s="404"/>
      <c r="P37" s="404"/>
      <c r="Q37" s="404"/>
      <c r="R37" s="404"/>
      <c r="S37" s="404"/>
      <c r="T37" s="363"/>
      <c r="U37" s="363"/>
      <c r="V37" s="363"/>
      <c r="W37" s="363"/>
      <c r="X37" s="363"/>
      <c r="Y37" s="363"/>
      <c r="Z37" s="364"/>
      <c r="AA37" s="337" t="str">
        <f>IFERROR(IF(計算用シート!AO42&gt;0,(ROUNDDOWN(計算用シート!AO42/12,0))," ")," ")</f>
        <v xml:space="preserve"> </v>
      </c>
      <c r="AB37" s="313" t="s">
        <v>8</v>
      </c>
      <c r="AC37" s="344" t="str">
        <f>IFERROR(IF(計算用シート!AO42&gt;0,(計算用シート!AO42-AA37*12)," ")," ")</f>
        <v xml:space="preserve"> </v>
      </c>
      <c r="AD37" s="345"/>
      <c r="AE37" s="343" t="s">
        <v>8</v>
      </c>
      <c r="AF37" s="345"/>
      <c r="AG37" s="365" t="str">
        <f>IFERROR(VLOOKUP(計算用シート!BM27,計算用シート!BS:BT,2,FALSE)," ")</f>
        <v xml:space="preserve"> </v>
      </c>
      <c r="AH37" s="366"/>
      <c r="AI37" s="28" t="str">
        <f>IFERROR(IF(AG37=0," ",IF(計算用シート!AQ42/12&gt;=0,ROUNDDOWN(計算用シート!AQ42/12,0),0))," ")</f>
        <v xml:space="preserve"> </v>
      </c>
      <c r="AJ37" s="27" t="s">
        <v>8</v>
      </c>
      <c r="AK37" s="27" t="str">
        <f>IFERROR(IF(AG37=0," ",IF((計算用シート!AQ42-AI37*12)&gt;0,ROUNDDOWN((計算用シート!AQ42-AI37*12),0),0))," ")</f>
        <v xml:space="preserve"> </v>
      </c>
      <c r="AL37" s="29" t="str">
        <f>IFERROR(IF(AG37=0," ",IF((計算用シート!AQ42-AI37*12-AK37)&gt;0,(計算用シート!AQ42-AI37*12-AK37)*10,0))," ")</f>
        <v xml:space="preserve"> </v>
      </c>
      <c r="AN37" s="262"/>
      <c r="AO37" s="262"/>
      <c r="AP37" s="262"/>
      <c r="AQ37" s="241"/>
      <c r="AS37" s="32"/>
      <c r="AT37" s="229"/>
      <c r="AU37" s="229"/>
      <c r="AV37" s="229"/>
      <c r="AW37" s="229"/>
      <c r="AX37" s="229"/>
      <c r="AY37" s="229"/>
      <c r="AZ37" s="229"/>
      <c r="BA37" s="229"/>
      <c r="BD37" s="244"/>
    </row>
    <row r="38" spans="1:65" ht="22.5" customHeight="1">
      <c r="A38" s="76" t="str">
        <f>_xlfn.IFS(履歴書様式!A51="昭和",3,履歴書様式!A51="平成",4,履歴書様式!A51="令和",5,履歴書様式!A51="","")</f>
        <v/>
      </c>
      <c r="B38" s="219">
        <f>履歴書様式!B51</f>
        <v>0</v>
      </c>
      <c r="C38" s="5" t="s">
        <v>8</v>
      </c>
      <c r="D38" s="220">
        <f>履歴書様式!D51</f>
        <v>0</v>
      </c>
      <c r="E38" s="72" t="str">
        <f>_xlfn.IFS(履歴書様式!G51="昭和",3,履歴書様式!G51="平成",4,履歴書様式!G51="令和",5,履歴書様式!A51="","")</f>
        <v/>
      </c>
      <c r="F38" s="220">
        <f>履歴書様式!H51</f>
        <v>0</v>
      </c>
      <c r="G38" s="33" t="s">
        <v>8</v>
      </c>
      <c r="H38" s="220">
        <f>履歴書様式!J51</f>
        <v>0</v>
      </c>
      <c r="I38" s="403">
        <f>履歴書様式!M51</f>
        <v>0</v>
      </c>
      <c r="J38" s="404"/>
      <c r="K38" s="404"/>
      <c r="L38" s="404"/>
      <c r="M38" s="404"/>
      <c r="N38" s="404"/>
      <c r="O38" s="404"/>
      <c r="P38" s="404"/>
      <c r="Q38" s="404"/>
      <c r="R38" s="404"/>
      <c r="S38" s="404"/>
      <c r="T38" s="363"/>
      <c r="U38" s="363"/>
      <c r="V38" s="363"/>
      <c r="W38" s="363"/>
      <c r="X38" s="363"/>
      <c r="Y38" s="363"/>
      <c r="Z38" s="364"/>
      <c r="AA38" s="337" t="str">
        <f>IFERROR(IF(計算用シート!AO43&gt;0,(ROUNDDOWN(計算用シート!AO43/12,0))," ")," ")</f>
        <v xml:space="preserve"> </v>
      </c>
      <c r="AB38" s="313" t="s">
        <v>8</v>
      </c>
      <c r="AC38" s="344" t="str">
        <f>IFERROR(IF(計算用シート!AO43&gt;0,(計算用シート!AO43-AA38*12)," ")," ")</f>
        <v xml:space="preserve"> </v>
      </c>
      <c r="AD38" s="345"/>
      <c r="AE38" s="343" t="s">
        <v>8</v>
      </c>
      <c r="AF38" s="345"/>
      <c r="AG38" s="365" t="str">
        <f>IFERROR(VLOOKUP(計算用シート!BM28,計算用シート!BS:BT,2,FALSE)," ")</f>
        <v xml:space="preserve"> </v>
      </c>
      <c r="AH38" s="366"/>
      <c r="AI38" s="28" t="str">
        <f>IFERROR(IF(AG38=0," ",IF(計算用シート!AQ43/12&gt;=0,ROUNDDOWN(計算用シート!AQ43/12,0),0))," ")</f>
        <v xml:space="preserve"> </v>
      </c>
      <c r="AJ38" s="27" t="s">
        <v>8</v>
      </c>
      <c r="AK38" s="27" t="str">
        <f>IFERROR(IF(AG38=0," ",IF((計算用シート!AQ43-AI38*12)&gt;0,ROUNDDOWN((計算用シート!AQ43-AI38*12),0),0))," ")</f>
        <v xml:space="preserve"> </v>
      </c>
      <c r="AL38" s="29" t="str">
        <f>IFERROR(IF(AG38=0," ",IF((計算用シート!AQ43-AI38*12-AK38)&gt;0,(計算用シート!AQ43-AI38*12-AK38)*10,0))," ")</f>
        <v xml:space="preserve"> </v>
      </c>
      <c r="AN38" s="262"/>
      <c r="AO38" s="262"/>
      <c r="AP38" s="262"/>
      <c r="AQ38" s="241"/>
      <c r="AR38" s="226"/>
      <c r="AS38" s="226"/>
      <c r="AT38" s="229"/>
      <c r="AU38" s="229"/>
      <c r="AV38" s="229"/>
      <c r="AW38" s="229"/>
      <c r="AX38" s="229"/>
      <c r="AY38" s="229"/>
      <c r="AZ38" s="229"/>
      <c r="BA38" s="229"/>
      <c r="BB38" s="230"/>
      <c r="BD38" s="244"/>
    </row>
    <row r="39" spans="1:65" ht="22.5" customHeight="1">
      <c r="A39" s="76" t="str">
        <f>_xlfn.IFS(履歴書様式!A52="昭和",3,履歴書様式!A52="平成",4,履歴書様式!A52="令和",5,履歴書様式!A52="","")</f>
        <v/>
      </c>
      <c r="B39" s="219">
        <f>履歴書様式!B52</f>
        <v>0</v>
      </c>
      <c r="C39" s="5" t="s">
        <v>8</v>
      </c>
      <c r="D39" s="220">
        <f>履歴書様式!D52</f>
        <v>0</v>
      </c>
      <c r="E39" s="72" t="str">
        <f>_xlfn.IFS(履歴書様式!G52="昭和",3,履歴書様式!G52="平成",4,履歴書様式!G52="令和",5,履歴書様式!A52="","")</f>
        <v/>
      </c>
      <c r="F39" s="220">
        <f>履歴書様式!H52</f>
        <v>0</v>
      </c>
      <c r="G39" s="33" t="s">
        <v>8</v>
      </c>
      <c r="H39" s="220">
        <f>履歴書様式!J52</f>
        <v>0</v>
      </c>
      <c r="I39" s="403">
        <f>履歴書様式!M52</f>
        <v>0</v>
      </c>
      <c r="J39" s="404"/>
      <c r="K39" s="404"/>
      <c r="L39" s="404"/>
      <c r="M39" s="404"/>
      <c r="N39" s="404"/>
      <c r="O39" s="404"/>
      <c r="P39" s="404"/>
      <c r="Q39" s="404"/>
      <c r="R39" s="404"/>
      <c r="S39" s="404"/>
      <c r="T39" s="363"/>
      <c r="U39" s="363"/>
      <c r="V39" s="363"/>
      <c r="W39" s="363"/>
      <c r="X39" s="363"/>
      <c r="Y39" s="363"/>
      <c r="Z39" s="364"/>
      <c r="AA39" s="337" t="str">
        <f>IFERROR(IF(計算用シート!AO44&gt;0,(ROUNDDOWN(計算用シート!AO44/12,0))," ")," ")</f>
        <v xml:space="preserve"> </v>
      </c>
      <c r="AB39" s="313" t="s">
        <v>8</v>
      </c>
      <c r="AC39" s="344" t="str">
        <f>IFERROR(IF(計算用シート!AO44&gt;0,(計算用シート!AO44-AA39*12)," ")," ")</f>
        <v xml:space="preserve"> </v>
      </c>
      <c r="AD39" s="345"/>
      <c r="AE39" s="343" t="s">
        <v>8</v>
      </c>
      <c r="AF39" s="345"/>
      <c r="AG39" s="365" t="str">
        <f>IFERROR(VLOOKUP(計算用シート!BM29,計算用シート!BS:BT,2,FALSE)," ")</f>
        <v xml:space="preserve"> </v>
      </c>
      <c r="AH39" s="366"/>
      <c r="AI39" s="28" t="str">
        <f>IFERROR(IF(AG39=0," ",IF(計算用シート!AQ44/12&gt;=0,ROUNDDOWN(計算用シート!AQ44/12,0),0))," ")</f>
        <v xml:space="preserve"> </v>
      </c>
      <c r="AJ39" s="27" t="s">
        <v>8</v>
      </c>
      <c r="AK39" s="27" t="str">
        <f>IFERROR(IF(AG39=0," ",IF((計算用シート!AQ44-AI39*12)&gt;0,ROUNDDOWN((計算用シート!AQ44-AI39*12),0),0))," ")</f>
        <v xml:space="preserve"> </v>
      </c>
      <c r="AL39" s="29" t="str">
        <f>IFERROR(IF(AG39=0," ",IF((計算用シート!AQ44-AI39*12-AK39)&gt;0,(計算用シート!AQ44-AI39*12-AK39)*10,0))," ")</f>
        <v xml:space="preserve"> </v>
      </c>
      <c r="AN39" s="262"/>
      <c r="AO39" s="262"/>
      <c r="AP39" s="262"/>
      <c r="AQ39" s="241"/>
      <c r="AS39" s="32"/>
      <c r="AT39" s="229"/>
      <c r="AU39" s="229"/>
      <c r="AV39" s="229"/>
      <c r="AW39" s="229"/>
      <c r="AX39" s="229"/>
      <c r="AY39" s="229"/>
      <c r="AZ39" s="229"/>
      <c r="BA39" s="229"/>
      <c r="BD39" s="244"/>
    </row>
    <row r="40" spans="1:65" ht="22.5" customHeight="1">
      <c r="A40" s="76" t="str">
        <f>_xlfn.IFS(履歴書様式!A53="昭和",3,履歴書様式!A53="平成",4,履歴書様式!A53="令和",5,履歴書様式!A53="","")</f>
        <v/>
      </c>
      <c r="B40" s="219">
        <f>履歴書様式!B53</f>
        <v>0</v>
      </c>
      <c r="C40" s="5" t="s">
        <v>8</v>
      </c>
      <c r="D40" s="220">
        <f>履歴書様式!D53</f>
        <v>0</v>
      </c>
      <c r="E40" s="72" t="str">
        <f>_xlfn.IFS(履歴書様式!G53="昭和",3,履歴書様式!G53="平成",4,履歴書様式!G53="令和",5,履歴書様式!A53="","")</f>
        <v/>
      </c>
      <c r="F40" s="220">
        <f>履歴書様式!H53</f>
        <v>0</v>
      </c>
      <c r="G40" s="33" t="s">
        <v>8</v>
      </c>
      <c r="H40" s="220">
        <f>履歴書様式!J53</f>
        <v>0</v>
      </c>
      <c r="I40" s="403">
        <f>履歴書様式!M53</f>
        <v>0</v>
      </c>
      <c r="J40" s="404"/>
      <c r="K40" s="404"/>
      <c r="L40" s="404"/>
      <c r="M40" s="404"/>
      <c r="N40" s="404"/>
      <c r="O40" s="404"/>
      <c r="P40" s="404"/>
      <c r="Q40" s="404"/>
      <c r="R40" s="404"/>
      <c r="S40" s="404"/>
      <c r="T40" s="363"/>
      <c r="U40" s="363"/>
      <c r="V40" s="363"/>
      <c r="W40" s="363"/>
      <c r="X40" s="363"/>
      <c r="Y40" s="363"/>
      <c r="Z40" s="364"/>
      <c r="AA40" s="337" t="str">
        <f>IFERROR(IF(計算用シート!AO45&gt;0,(ROUNDDOWN(計算用シート!AO45/12,0))," ")," ")</f>
        <v xml:space="preserve"> </v>
      </c>
      <c r="AB40" s="313" t="s">
        <v>8</v>
      </c>
      <c r="AC40" s="344" t="str">
        <f>IFERROR(IF(計算用シート!AO45&gt;0,(計算用シート!AO45-AA40*12)," ")," ")</f>
        <v xml:space="preserve"> </v>
      </c>
      <c r="AD40" s="345"/>
      <c r="AE40" s="343" t="s">
        <v>8</v>
      </c>
      <c r="AF40" s="345"/>
      <c r="AG40" s="365" t="str">
        <f>IFERROR(VLOOKUP(計算用シート!BM30,計算用シート!BS:BT,2,FALSE)," ")</f>
        <v xml:space="preserve"> </v>
      </c>
      <c r="AH40" s="366"/>
      <c r="AI40" s="28" t="str">
        <f>IFERROR(IF(AG40=0," ",IF(計算用シート!AQ45/12&gt;=0,ROUNDDOWN(計算用シート!AQ45/12,0),0))," ")</f>
        <v xml:space="preserve"> </v>
      </c>
      <c r="AJ40" s="27" t="s">
        <v>8</v>
      </c>
      <c r="AK40" s="27" t="str">
        <f>IFERROR(IF(AG40=0," ",IF((計算用シート!AQ45-AI40*12)&gt;0,ROUNDDOWN((計算用シート!AQ45-AI40*12),0),0))," ")</f>
        <v xml:space="preserve"> </v>
      </c>
      <c r="AL40" s="29" t="str">
        <f>IFERROR(IF(AG40=0," ",IF((計算用シート!AQ45-AI40*12-AK40)&gt;0,(計算用シート!AQ45-AI40*12-AK40)*10,0))," ")</f>
        <v xml:space="preserve"> </v>
      </c>
      <c r="AN40" s="262"/>
      <c r="AO40" s="262"/>
      <c r="AP40" s="262"/>
      <c r="AQ40" s="241"/>
      <c r="AS40" s="32"/>
      <c r="AT40" s="229"/>
      <c r="AU40" s="229"/>
      <c r="AV40" s="229"/>
      <c r="AW40" s="229"/>
      <c r="AX40" s="229"/>
      <c r="AY40" s="229"/>
      <c r="AZ40" s="229"/>
      <c r="BA40" s="229"/>
      <c r="BD40" s="244"/>
    </row>
    <row r="41" spans="1:65" ht="22.5" customHeight="1">
      <c r="A41" s="76" t="str">
        <f>_xlfn.IFS(履歴書様式!A54="昭和",3,履歴書様式!A54="平成",4,履歴書様式!A54="令和",5,履歴書様式!A54="","")</f>
        <v/>
      </c>
      <c r="B41" s="219">
        <f>履歴書様式!B54</f>
        <v>0</v>
      </c>
      <c r="C41" s="5" t="s">
        <v>8</v>
      </c>
      <c r="D41" s="220">
        <f>履歴書様式!D54</f>
        <v>0</v>
      </c>
      <c r="E41" s="72" t="str">
        <f>_xlfn.IFS(履歴書様式!G54="昭和",3,履歴書様式!G54="平成",4,履歴書様式!G54="令和",5,履歴書様式!A54="","")</f>
        <v/>
      </c>
      <c r="F41" s="220">
        <f>履歴書様式!H54</f>
        <v>0</v>
      </c>
      <c r="G41" s="33" t="s">
        <v>8</v>
      </c>
      <c r="H41" s="220">
        <f>履歴書様式!J54</f>
        <v>0</v>
      </c>
      <c r="I41" s="403">
        <f>履歴書様式!M54</f>
        <v>0</v>
      </c>
      <c r="J41" s="404"/>
      <c r="K41" s="404"/>
      <c r="L41" s="404"/>
      <c r="M41" s="404"/>
      <c r="N41" s="404"/>
      <c r="O41" s="404"/>
      <c r="P41" s="404"/>
      <c r="Q41" s="404"/>
      <c r="R41" s="404"/>
      <c r="S41" s="404"/>
      <c r="T41" s="363"/>
      <c r="U41" s="363"/>
      <c r="V41" s="363"/>
      <c r="W41" s="363"/>
      <c r="X41" s="363"/>
      <c r="Y41" s="363"/>
      <c r="Z41" s="364"/>
      <c r="AA41" s="337" t="str">
        <f>IFERROR(IF(計算用シート!AO46&gt;0,(ROUNDDOWN(計算用シート!AO46/12,0))," ")," ")</f>
        <v xml:space="preserve"> </v>
      </c>
      <c r="AB41" s="313" t="s">
        <v>8</v>
      </c>
      <c r="AC41" s="344" t="str">
        <f>IFERROR(IF(計算用シート!AO46&gt;0,(計算用シート!AO46-AA41*12)," ")," ")</f>
        <v xml:space="preserve"> </v>
      </c>
      <c r="AD41" s="345"/>
      <c r="AE41" s="343" t="s">
        <v>8</v>
      </c>
      <c r="AF41" s="345"/>
      <c r="AG41" s="365" t="str">
        <f>IFERROR(VLOOKUP(計算用シート!BM31,計算用シート!BS:BT,2,FALSE)," ")</f>
        <v xml:space="preserve"> </v>
      </c>
      <c r="AH41" s="366"/>
      <c r="AI41" s="28" t="str">
        <f>IFERROR(IF(AG41=0," ",IF(計算用シート!AQ46/12&gt;=0,ROUNDDOWN(計算用シート!AQ46/12,0),0))," ")</f>
        <v xml:space="preserve"> </v>
      </c>
      <c r="AJ41" s="27" t="s">
        <v>8</v>
      </c>
      <c r="AK41" s="27" t="str">
        <f>IFERROR(IF(AG41=0," ",IF((計算用シート!AQ46-AI41*12)&gt;0,ROUNDDOWN((計算用シート!AQ46-AI41*12),0),0))," ")</f>
        <v xml:space="preserve"> </v>
      </c>
      <c r="AL41" s="29" t="str">
        <f>IFERROR(IF(AG41=0," ",IF((計算用シート!AQ46-AI41*12-AK41)&gt;0,(計算用シート!AQ46-AI41*12-AK41)*10,0))," ")</f>
        <v xml:space="preserve"> </v>
      </c>
      <c r="AN41" s="262"/>
      <c r="AO41" s="262"/>
      <c r="AP41" s="262"/>
      <c r="AQ41" s="241"/>
      <c r="AS41" s="35"/>
      <c r="AT41" s="229"/>
      <c r="AU41" s="229"/>
      <c r="AV41" s="229"/>
      <c r="AW41" s="229"/>
      <c r="AX41" s="229"/>
      <c r="AY41" s="229"/>
      <c r="AZ41" s="229"/>
      <c r="BA41" s="229"/>
      <c r="BD41" s="244"/>
    </row>
    <row r="42" spans="1:65" ht="22.5" customHeight="1">
      <c r="A42" s="76" t="str">
        <f>_xlfn.IFS(履歴書様式!A55="昭和",3,履歴書様式!A55="平成",4,履歴書様式!A55="令和",5,履歴書様式!A55="","")</f>
        <v/>
      </c>
      <c r="B42" s="219">
        <f>履歴書様式!B55</f>
        <v>0</v>
      </c>
      <c r="C42" s="5" t="s">
        <v>8</v>
      </c>
      <c r="D42" s="220">
        <f>履歴書様式!D55</f>
        <v>0</v>
      </c>
      <c r="E42" s="72" t="str">
        <f>_xlfn.IFS(履歴書様式!G55="昭和",3,履歴書様式!G55="平成",4,履歴書様式!G55="令和",5,履歴書様式!A55="","")</f>
        <v/>
      </c>
      <c r="F42" s="220">
        <f>履歴書様式!H55</f>
        <v>0</v>
      </c>
      <c r="G42" s="33" t="s">
        <v>8</v>
      </c>
      <c r="H42" s="220">
        <f>履歴書様式!J55</f>
        <v>0</v>
      </c>
      <c r="I42" s="403">
        <f>履歴書様式!M55</f>
        <v>0</v>
      </c>
      <c r="J42" s="404"/>
      <c r="K42" s="404"/>
      <c r="L42" s="404"/>
      <c r="M42" s="404"/>
      <c r="N42" s="404"/>
      <c r="O42" s="404"/>
      <c r="P42" s="404"/>
      <c r="Q42" s="404"/>
      <c r="R42" s="404"/>
      <c r="S42" s="404"/>
      <c r="T42" s="363"/>
      <c r="U42" s="363"/>
      <c r="V42" s="363"/>
      <c r="W42" s="363"/>
      <c r="X42" s="363"/>
      <c r="Y42" s="363"/>
      <c r="Z42" s="364"/>
      <c r="AA42" s="337" t="str">
        <f>IFERROR(IF(計算用シート!AO47&gt;0,(ROUNDDOWN(計算用シート!AO47/12,0))," ")," ")</f>
        <v xml:space="preserve"> </v>
      </c>
      <c r="AB42" s="313" t="s">
        <v>8</v>
      </c>
      <c r="AC42" s="344" t="str">
        <f>IFERROR(IF(計算用シート!AO47&gt;0,(計算用シート!AO47-AA42*12)," ")," ")</f>
        <v xml:space="preserve"> </v>
      </c>
      <c r="AD42" s="345"/>
      <c r="AE42" s="343" t="s">
        <v>8</v>
      </c>
      <c r="AF42" s="345"/>
      <c r="AG42" s="365" t="str">
        <f>IFERROR(VLOOKUP(計算用シート!BM32,計算用シート!BS:BT,2,FALSE)," ")</f>
        <v xml:space="preserve"> </v>
      </c>
      <c r="AH42" s="366"/>
      <c r="AI42" s="28" t="str">
        <f>IFERROR(IF(AG42=0," ",IF(計算用シート!AQ47/12&gt;=0,ROUNDDOWN(計算用シート!AQ47/12,0),0))," ")</f>
        <v xml:space="preserve"> </v>
      </c>
      <c r="AJ42" s="27" t="s">
        <v>8</v>
      </c>
      <c r="AK42" s="27" t="str">
        <f>IFERROR(IF(AG42=0," ",IF((計算用シート!AQ47-AI42*12)&gt;0,ROUNDDOWN((計算用シート!AQ47-AI42*12),0),0))," ")</f>
        <v xml:space="preserve"> </v>
      </c>
      <c r="AL42" s="29" t="str">
        <f>IFERROR(IF(AG42=0," ",IF((計算用シート!AQ47-AI42*12-AK42)&gt;0,(計算用シート!AQ47-AI42*12-AK42)*10,0))," ")</f>
        <v xml:space="preserve"> </v>
      </c>
      <c r="AN42" s="262"/>
      <c r="AO42" s="262"/>
      <c r="AP42" s="262"/>
      <c r="AQ42" s="241"/>
      <c r="AS42" s="35"/>
      <c r="AT42" s="229"/>
      <c r="AU42" s="229"/>
      <c r="AV42" s="229"/>
      <c r="AW42" s="229"/>
      <c r="AX42" s="229"/>
      <c r="AY42" s="229"/>
      <c r="AZ42" s="229"/>
      <c r="BA42" s="229"/>
      <c r="BD42" s="244"/>
    </row>
    <row r="43" spans="1:65" ht="22.5" customHeight="1">
      <c r="A43" s="76" t="str">
        <f>_xlfn.IFS(履歴書様式!A56="昭和",3,履歴書様式!A56="平成",4,履歴書様式!A56="令和",5,履歴書様式!A56="","")</f>
        <v/>
      </c>
      <c r="B43" s="219">
        <f>履歴書様式!B56</f>
        <v>0</v>
      </c>
      <c r="C43" s="5" t="s">
        <v>8</v>
      </c>
      <c r="D43" s="220">
        <f>履歴書様式!D56</f>
        <v>0</v>
      </c>
      <c r="E43" s="72" t="str">
        <f>_xlfn.IFS(履歴書様式!G56="昭和",3,履歴書様式!G56="平成",4,履歴書様式!G56="令和",5,履歴書様式!A56="","")</f>
        <v/>
      </c>
      <c r="F43" s="220">
        <f>履歴書様式!H56</f>
        <v>0</v>
      </c>
      <c r="G43" s="33" t="s">
        <v>8</v>
      </c>
      <c r="H43" s="220">
        <f>履歴書様式!J56</f>
        <v>0</v>
      </c>
      <c r="I43" s="403">
        <f>履歴書様式!M56</f>
        <v>0</v>
      </c>
      <c r="J43" s="404"/>
      <c r="K43" s="404"/>
      <c r="L43" s="404"/>
      <c r="M43" s="404"/>
      <c r="N43" s="404"/>
      <c r="O43" s="404"/>
      <c r="P43" s="404"/>
      <c r="Q43" s="404"/>
      <c r="R43" s="404"/>
      <c r="S43" s="404"/>
      <c r="T43" s="363"/>
      <c r="U43" s="363"/>
      <c r="V43" s="363"/>
      <c r="W43" s="363"/>
      <c r="X43" s="363"/>
      <c r="Y43" s="363"/>
      <c r="Z43" s="364"/>
      <c r="AA43" s="337" t="str">
        <f>IFERROR(IF(計算用シート!AO48&gt;0,(ROUNDDOWN(計算用シート!AO48/12,0))," ")," ")</f>
        <v xml:space="preserve"> </v>
      </c>
      <c r="AB43" s="313" t="s">
        <v>8</v>
      </c>
      <c r="AC43" s="344" t="str">
        <f>IFERROR(IF(計算用シート!AO48&gt;0,(計算用シート!AO48-AA43*12)," ")," ")</f>
        <v xml:space="preserve"> </v>
      </c>
      <c r="AD43" s="345"/>
      <c r="AE43" s="343" t="s">
        <v>8</v>
      </c>
      <c r="AF43" s="345"/>
      <c r="AG43" s="365" t="str">
        <f>IFERROR(VLOOKUP(計算用シート!BM33,計算用シート!BS:BT,2,FALSE)," ")</f>
        <v xml:space="preserve"> </v>
      </c>
      <c r="AH43" s="366"/>
      <c r="AI43" s="28" t="str">
        <f>IFERROR(IF(AG43=0," ",IF(計算用シート!AQ48/12&gt;=0,ROUNDDOWN(計算用シート!AQ48/12,0),0))," ")</f>
        <v xml:space="preserve"> </v>
      </c>
      <c r="AJ43" s="27" t="s">
        <v>8</v>
      </c>
      <c r="AK43" s="27" t="str">
        <f>IFERROR(IF(AG43=0," ",IF((計算用シート!AQ48-AI43*12)&gt;0,ROUNDDOWN((計算用シート!AQ48-AI43*12),0),0))," ")</f>
        <v xml:space="preserve"> </v>
      </c>
      <c r="AL43" s="29" t="str">
        <f>IFERROR(IF(AG43=0," ",IF((計算用シート!AQ48-AI43*12-AK43)&gt;0,(計算用シート!AQ48-AI43*12-AK43)*10,0))," ")</f>
        <v xml:space="preserve"> </v>
      </c>
      <c r="AN43" s="262"/>
      <c r="AO43" s="262"/>
      <c r="AP43" s="262"/>
      <c r="AQ43" s="241"/>
      <c r="AS43" s="35"/>
      <c r="AT43" s="229"/>
      <c r="AU43" s="229"/>
      <c r="AV43" s="229"/>
      <c r="AW43" s="229"/>
      <c r="AX43" s="229"/>
      <c r="AY43" s="229"/>
      <c r="AZ43" s="229"/>
      <c r="BA43" s="229"/>
      <c r="BD43" s="244"/>
    </row>
    <row r="44" spans="1:65" ht="22.5" customHeight="1">
      <c r="A44" s="76" t="str">
        <f>_xlfn.IFS(履歴書様式!A57="昭和",3,履歴書様式!A57="平成",4,履歴書様式!A57="令和",5,履歴書様式!A57="","")</f>
        <v/>
      </c>
      <c r="B44" s="219">
        <f>履歴書様式!B57</f>
        <v>0</v>
      </c>
      <c r="C44" s="5" t="s">
        <v>8</v>
      </c>
      <c r="D44" s="220">
        <f>履歴書様式!D57</f>
        <v>0</v>
      </c>
      <c r="E44" s="72" t="str">
        <f>_xlfn.IFS(履歴書様式!G57="昭和",3,履歴書様式!G57="平成",4,履歴書様式!G57="令和",5,履歴書様式!A57="","")</f>
        <v/>
      </c>
      <c r="F44" s="220">
        <f>履歴書様式!H57</f>
        <v>0</v>
      </c>
      <c r="G44" s="33" t="s">
        <v>8</v>
      </c>
      <c r="H44" s="220">
        <f>履歴書様式!J57</f>
        <v>0</v>
      </c>
      <c r="I44" s="403">
        <f>履歴書様式!M57</f>
        <v>0</v>
      </c>
      <c r="J44" s="404"/>
      <c r="K44" s="404"/>
      <c r="L44" s="404"/>
      <c r="M44" s="404"/>
      <c r="N44" s="404"/>
      <c r="O44" s="404"/>
      <c r="P44" s="404"/>
      <c r="Q44" s="404"/>
      <c r="R44" s="404"/>
      <c r="S44" s="404"/>
      <c r="T44" s="363"/>
      <c r="U44" s="363"/>
      <c r="V44" s="363"/>
      <c r="W44" s="363"/>
      <c r="X44" s="363"/>
      <c r="Y44" s="363"/>
      <c r="Z44" s="364"/>
      <c r="AA44" s="337" t="str">
        <f>IFERROR(IF(計算用シート!AO49&gt;0,(ROUNDDOWN(計算用シート!AO49/12,0))," ")," ")</f>
        <v xml:space="preserve"> </v>
      </c>
      <c r="AB44" s="313" t="s">
        <v>8</v>
      </c>
      <c r="AC44" s="344" t="str">
        <f>IFERROR(IF(計算用シート!AO49&gt;0,(計算用シート!AO49-AA44*12)," ")," ")</f>
        <v xml:space="preserve"> </v>
      </c>
      <c r="AD44" s="345"/>
      <c r="AE44" s="343" t="s">
        <v>8</v>
      </c>
      <c r="AF44" s="345"/>
      <c r="AG44" s="365" t="str">
        <f>IFERROR(VLOOKUP(計算用シート!BM34,計算用シート!BS:BT,2,FALSE)," ")</f>
        <v xml:space="preserve"> </v>
      </c>
      <c r="AH44" s="366"/>
      <c r="AI44" s="28" t="str">
        <f>IFERROR(IF(AG44=0," ",IF(計算用シート!AQ49/12&gt;=0,ROUNDDOWN(計算用シート!AQ49/12,0),0))," ")</f>
        <v xml:space="preserve"> </v>
      </c>
      <c r="AJ44" s="27" t="s">
        <v>8</v>
      </c>
      <c r="AK44" s="27" t="str">
        <f>IFERROR(IF(AG44=0," ",IF((計算用シート!AQ49-AI44*12)&gt;0,ROUNDDOWN((計算用シート!AQ49-AI44*12),0),0))," ")</f>
        <v xml:space="preserve"> </v>
      </c>
      <c r="AL44" s="29" t="str">
        <f>IFERROR(IF(AG44=0," ",IF((計算用シート!AQ49-AI44*12-AK44)&gt;0,(計算用シート!AQ49-AI44*12-AK44)*10,0))," ")</f>
        <v xml:space="preserve"> </v>
      </c>
      <c r="AN44" s="262"/>
      <c r="AO44" s="262"/>
      <c r="AP44" s="262"/>
      <c r="AQ44" s="241"/>
      <c r="AR44" s="240"/>
      <c r="AS44" s="240"/>
      <c r="AT44" s="229"/>
      <c r="AU44" s="229"/>
      <c r="AV44" s="229"/>
      <c r="AW44" s="232"/>
      <c r="AX44" s="232"/>
      <c r="AY44" s="232"/>
      <c r="AZ44" s="232"/>
      <c r="BA44" s="232"/>
      <c r="BB44" s="232"/>
      <c r="BH44" s="245"/>
      <c r="BI44" s="245"/>
      <c r="BJ44" s="245"/>
      <c r="BK44" s="245"/>
      <c r="BL44" s="245"/>
      <c r="BM44" s="245"/>
    </row>
    <row r="45" spans="1:65" ht="21.75" customHeight="1" thickBot="1">
      <c r="A45" s="68"/>
      <c r="B45" s="69"/>
      <c r="C45" s="33"/>
      <c r="D45" s="33"/>
      <c r="E45" s="70"/>
      <c r="F45" s="71"/>
      <c r="G45" s="33"/>
      <c r="H45" s="33"/>
      <c r="I45" s="39"/>
      <c r="J45" s="346"/>
      <c r="K45" s="346"/>
      <c r="L45" s="346"/>
      <c r="M45" s="346"/>
      <c r="N45" s="346"/>
      <c r="O45" s="346"/>
      <c r="P45" s="346"/>
      <c r="Q45" s="346"/>
      <c r="R45" s="346"/>
      <c r="S45" s="346"/>
      <c r="T45" s="346"/>
      <c r="U45" s="346"/>
      <c r="V45" s="346"/>
      <c r="W45" s="346"/>
      <c r="X45" s="346"/>
      <c r="Y45" s="346"/>
      <c r="Z45" s="347"/>
      <c r="AA45" s="36"/>
      <c r="AB45" s="37"/>
      <c r="AC45" s="38"/>
      <c r="AD45" s="341"/>
      <c r="AE45" s="341"/>
      <c r="AF45" s="341"/>
      <c r="AG45" s="479" t="s">
        <v>42</v>
      </c>
      <c r="AH45" s="480"/>
      <c r="AI45" s="39">
        <f>計算用シート!AS50</f>
        <v>0</v>
      </c>
      <c r="AJ45" s="37" t="s">
        <v>8</v>
      </c>
      <c r="AK45" s="37">
        <f>計算用シート!AU50</f>
        <v>0</v>
      </c>
      <c r="AL45" s="40" t="str">
        <f>IF(計算用シート!AU51&gt;0,計算用シート!AU51," ")</f>
        <v xml:space="preserve"> </v>
      </c>
      <c r="AN45" s="262"/>
      <c r="AO45" s="262"/>
      <c r="AP45" s="263"/>
      <c r="AQ45" s="481"/>
      <c r="AR45" s="481"/>
      <c r="AS45" s="234"/>
      <c r="AT45" s="234"/>
      <c r="AU45" s="235"/>
      <c r="AV45" s="56"/>
      <c r="AW45" s="56"/>
      <c r="AX45" s="56"/>
      <c r="AY45" s="56"/>
      <c r="AZ45" s="234"/>
      <c r="BA45" s="234"/>
      <c r="BB45" s="234"/>
      <c r="BH45" s="245"/>
      <c r="BI45" s="245"/>
      <c r="BJ45" s="245"/>
      <c r="BK45" s="245"/>
      <c r="BL45" s="245"/>
      <c r="BM45" s="245"/>
    </row>
    <row r="46" spans="1:65" ht="14.25" customHeight="1" thickTop="1">
      <c r="A46" s="373" t="s">
        <v>9</v>
      </c>
      <c r="B46" s="374"/>
      <c r="C46" s="374"/>
      <c r="D46" s="375"/>
      <c r="E46" s="373" t="s">
        <v>10</v>
      </c>
      <c r="F46" s="374"/>
      <c r="G46" s="374"/>
      <c r="H46" s="375"/>
      <c r="I46" s="456" t="s">
        <v>1572</v>
      </c>
      <c r="J46" s="457"/>
      <c r="K46" s="457"/>
      <c r="L46" s="457"/>
      <c r="M46" s="457"/>
      <c r="N46" s="457"/>
      <c r="O46" s="457"/>
      <c r="P46" s="457"/>
      <c r="Q46" s="457"/>
      <c r="R46" s="457"/>
      <c r="S46" s="457"/>
      <c r="T46" s="457"/>
      <c r="U46" s="457"/>
      <c r="V46" s="457"/>
      <c r="W46" s="457"/>
      <c r="X46" s="457"/>
      <c r="Y46" s="457"/>
      <c r="Z46" s="458"/>
      <c r="AA46" s="469" t="s">
        <v>36</v>
      </c>
      <c r="AB46" s="470"/>
      <c r="AC46" s="471"/>
      <c r="AD46" s="469" t="s">
        <v>1568</v>
      </c>
      <c r="AE46" s="470"/>
      <c r="AF46" s="470"/>
      <c r="AG46" s="469" t="s">
        <v>37</v>
      </c>
      <c r="AH46" s="471"/>
      <c r="AI46" s="469" t="s">
        <v>38</v>
      </c>
      <c r="AJ46" s="470"/>
      <c r="AK46" s="470"/>
      <c r="AL46" s="471"/>
      <c r="AM46" s="264"/>
      <c r="AN46" s="478"/>
      <c r="AO46" s="478"/>
      <c r="AP46" s="234"/>
      <c r="AQ46" s="234"/>
      <c r="AR46" s="234"/>
      <c r="AS46" s="234"/>
      <c r="AT46" s="234"/>
      <c r="AU46" s="477"/>
      <c r="AV46" s="477"/>
      <c r="AW46" s="477"/>
      <c r="AX46" s="477"/>
      <c r="AY46" s="234"/>
      <c r="AZ46" s="477"/>
      <c r="BA46" s="477"/>
      <c r="BB46" s="477"/>
      <c r="BE46" s="245"/>
      <c r="BF46" s="245"/>
      <c r="BG46" s="245"/>
      <c r="BH46" s="245"/>
      <c r="BI46" s="245"/>
      <c r="BJ46" s="245"/>
    </row>
    <row r="47" spans="1:65" ht="16.5" customHeight="1">
      <c r="A47" s="352" t="s">
        <v>11</v>
      </c>
      <c r="B47" s="353" t="s">
        <v>1</v>
      </c>
      <c r="C47" s="353"/>
      <c r="D47" s="354" t="s">
        <v>2</v>
      </c>
      <c r="E47" s="352" t="s">
        <v>11</v>
      </c>
      <c r="F47" s="353" t="s">
        <v>1</v>
      </c>
      <c r="G47" s="353"/>
      <c r="H47" s="354" t="s">
        <v>2</v>
      </c>
      <c r="I47" s="459"/>
      <c r="J47" s="460"/>
      <c r="K47" s="460"/>
      <c r="L47" s="460"/>
      <c r="M47" s="460"/>
      <c r="N47" s="460"/>
      <c r="O47" s="460"/>
      <c r="P47" s="460"/>
      <c r="Q47" s="460"/>
      <c r="R47" s="460"/>
      <c r="S47" s="460"/>
      <c r="T47" s="460"/>
      <c r="U47" s="460"/>
      <c r="V47" s="460"/>
      <c r="W47" s="460"/>
      <c r="X47" s="460"/>
      <c r="Y47" s="460"/>
      <c r="Z47" s="461"/>
      <c r="AA47" s="358" t="s">
        <v>1</v>
      </c>
      <c r="AB47" s="355"/>
      <c r="AC47" s="359" t="s">
        <v>2</v>
      </c>
      <c r="AD47" s="18" t="s">
        <v>1</v>
      </c>
      <c r="AE47" s="355"/>
      <c r="AF47" s="19" t="s">
        <v>2</v>
      </c>
      <c r="AG47" s="338"/>
      <c r="AH47" s="19" t="s">
        <v>40</v>
      </c>
      <c r="AI47" s="358" t="s">
        <v>1</v>
      </c>
      <c r="AJ47" s="355"/>
      <c r="AK47" s="355" t="s">
        <v>12</v>
      </c>
      <c r="AL47" s="359"/>
      <c r="AM47" s="264"/>
      <c r="AN47" s="336"/>
      <c r="AO47" s="336"/>
      <c r="AP47" s="234"/>
      <c r="AQ47" s="234"/>
      <c r="AR47" s="234"/>
      <c r="AS47" s="234"/>
      <c r="AT47" s="234"/>
      <c r="AU47" s="335"/>
      <c r="AV47" s="335"/>
      <c r="AW47" s="335"/>
      <c r="AX47" s="335"/>
      <c r="AY47" s="234"/>
      <c r="AZ47" s="335"/>
      <c r="BA47" s="335"/>
      <c r="BB47" s="335"/>
      <c r="BE47" s="245"/>
      <c r="BF47" s="245"/>
      <c r="BG47" s="245"/>
      <c r="BH47" s="245"/>
      <c r="BI47" s="245"/>
      <c r="BJ47" s="245"/>
    </row>
    <row r="48" spans="1:65" ht="22.5" customHeight="1">
      <c r="A48" s="76" t="str">
        <f>_xlfn.IFS(履歴書様式!A62="昭和",3,履歴書様式!A62="平成",4,履歴書様式!A62="令和",5,履歴書様式!A62="","")</f>
        <v/>
      </c>
      <c r="B48" s="219">
        <f>履歴書様式!B62</f>
        <v>0</v>
      </c>
      <c r="C48" s="33" t="s">
        <v>8</v>
      </c>
      <c r="D48" s="220">
        <f>履歴書様式!D62</f>
        <v>0</v>
      </c>
      <c r="E48" s="76" t="str">
        <f>_xlfn.IFS(履歴書様式!G62="昭和",3,履歴書様式!G62="平成",4,履歴書様式!G62="令和",5,履歴書様式!G62="","")</f>
        <v/>
      </c>
      <c r="F48" s="220">
        <f>履歴書様式!H62</f>
        <v>0</v>
      </c>
      <c r="G48" s="33" t="s">
        <v>8</v>
      </c>
      <c r="H48" s="220">
        <f>履歴書様式!J62</f>
        <v>0</v>
      </c>
      <c r="I48" s="472">
        <f>履歴書様式!M62</f>
        <v>0</v>
      </c>
      <c r="J48" s="473"/>
      <c r="K48" s="473"/>
      <c r="L48" s="473"/>
      <c r="M48" s="473"/>
      <c r="N48" s="473"/>
      <c r="O48" s="473"/>
      <c r="P48" s="473"/>
      <c r="Q48" s="473"/>
      <c r="R48" s="473"/>
      <c r="S48" s="473"/>
      <c r="T48" s="363"/>
      <c r="U48" s="363"/>
      <c r="V48" s="363"/>
      <c r="W48" s="363"/>
      <c r="X48" s="363"/>
      <c r="Y48" s="363"/>
      <c r="Z48" s="364"/>
      <c r="AA48" s="356" t="str">
        <f>IFERROR(IF(計算用シート!AO54&gt;0,(ROUNDDOWN(計算用シート!AO54/12,0))," ")," ")</f>
        <v xml:space="preserve"> </v>
      </c>
      <c r="AB48" s="334" t="s">
        <v>8</v>
      </c>
      <c r="AC48" s="357" t="str">
        <f>IFERROR(IF(計算用シート!AO54&gt;0,(計算用シート!AO54-AA48*12)," ")," ")</f>
        <v xml:space="preserve"> </v>
      </c>
      <c r="AD48" s="342"/>
      <c r="AE48" s="343" t="s">
        <v>8</v>
      </c>
      <c r="AF48" s="342"/>
      <c r="AG48" s="365" t="str">
        <f>IFERROR(VLOOKUP(計算用シート!BM37,計算用シート!BS:BT,2,FALSE)," ")</f>
        <v xml:space="preserve"> </v>
      </c>
      <c r="AH48" s="366"/>
      <c r="AI48" s="360" t="str">
        <f>IFERROR(IF(AG48=0," ",IF(計算用シート!AQ54/12&gt;=0,ROUNDDOWN(計算用シート!AQ54/12,0),0))," ")</f>
        <v xml:space="preserve"> </v>
      </c>
      <c r="AJ48" s="361" t="s">
        <v>8</v>
      </c>
      <c r="AK48" s="334" t="str">
        <f>IFERROR(IF(AG48=0," ",IF((計算用シート!AQ54-AI48*12)&gt;0,ROUNDDOWN((計算用シート!AQ54-AI48*12),0),0))," ")</f>
        <v xml:space="preserve"> </v>
      </c>
      <c r="AL48" s="362" t="str">
        <f>IFERROR(IF(AG48=0," ",IF((計算用シート!AQ54-AI48*12-AK48)&gt;0,(計算用シート!AQ54-AI48*12-AK48)*10,0))," ")</f>
        <v xml:space="preserve"> </v>
      </c>
      <c r="AN48" s="262"/>
      <c r="AO48" s="262"/>
      <c r="AP48" s="263"/>
      <c r="AQ48" s="241"/>
      <c r="AR48" s="50"/>
      <c r="AS48" s="50"/>
      <c r="AT48" s="229"/>
      <c r="AU48" s="50"/>
      <c r="AV48" s="50"/>
      <c r="AW48" s="227"/>
      <c r="AX48" s="56"/>
      <c r="AY48" s="56"/>
      <c r="AZ48" s="56"/>
      <c r="BA48" s="56"/>
      <c r="BB48" s="227"/>
      <c r="BH48" s="245"/>
      <c r="BI48" s="245"/>
      <c r="BJ48" s="245"/>
      <c r="BK48" s="245"/>
      <c r="BL48" s="245"/>
      <c r="BM48" s="245"/>
    </row>
    <row r="49" spans="1:65" ht="22.5" customHeight="1">
      <c r="A49" s="76" t="str">
        <f>_xlfn.IFS(履歴書様式!A63="昭和",3,履歴書様式!A63="平成",4,履歴書様式!A63="令和",5,履歴書様式!A63="","")</f>
        <v/>
      </c>
      <c r="B49" s="219">
        <f>履歴書様式!B63</f>
        <v>0</v>
      </c>
      <c r="C49" s="33" t="s">
        <v>8</v>
      </c>
      <c r="D49" s="220">
        <f>履歴書様式!D63</f>
        <v>0</v>
      </c>
      <c r="E49" s="76" t="str">
        <f>_xlfn.IFS(履歴書様式!G63="昭和",3,履歴書様式!G63="平成",4,履歴書様式!G63="令和",5,履歴書様式!G63="","")</f>
        <v/>
      </c>
      <c r="F49" s="220">
        <f>履歴書様式!H63</f>
        <v>0</v>
      </c>
      <c r="G49" s="33" t="s">
        <v>8</v>
      </c>
      <c r="H49" s="220">
        <f>履歴書様式!J63</f>
        <v>0</v>
      </c>
      <c r="I49" s="472">
        <f>履歴書様式!M63</f>
        <v>0</v>
      </c>
      <c r="J49" s="473"/>
      <c r="K49" s="473"/>
      <c r="L49" s="473"/>
      <c r="M49" s="473"/>
      <c r="N49" s="473"/>
      <c r="O49" s="473"/>
      <c r="P49" s="473"/>
      <c r="Q49" s="473"/>
      <c r="R49" s="473"/>
      <c r="S49" s="473"/>
      <c r="T49" s="363"/>
      <c r="U49" s="363"/>
      <c r="V49" s="363"/>
      <c r="W49" s="363"/>
      <c r="X49" s="363"/>
      <c r="Y49" s="363"/>
      <c r="Z49" s="364"/>
      <c r="AA49" s="337" t="str">
        <f>IFERROR(IF(計算用シート!AO55&gt;0,(ROUNDDOWN(計算用シート!AO55/12,0))," ")," ")</f>
        <v xml:space="preserve"> </v>
      </c>
      <c r="AB49" s="27" t="s">
        <v>8</v>
      </c>
      <c r="AC49" s="344" t="str">
        <f>IFERROR(IF(計算用シート!AO55&gt;0,(計算用シート!AO55-AA49*12)," ")," ")</f>
        <v xml:space="preserve"> </v>
      </c>
      <c r="AD49" s="342"/>
      <c r="AE49" s="343" t="s">
        <v>8</v>
      </c>
      <c r="AF49" s="342"/>
      <c r="AG49" s="365" t="str">
        <f>IFERROR(VLOOKUP(計算用シート!BM38,計算用シート!BS:BT,2,FALSE)," ")</f>
        <v xml:space="preserve"> </v>
      </c>
      <c r="AH49" s="366"/>
      <c r="AI49" s="28" t="str">
        <f>IFERROR(IF(AG49=0," ",IF(計算用シート!AQ55/12&gt;=0,ROUNDDOWN(計算用シート!AQ55/12,0),0))," ")</f>
        <v xml:space="preserve"> </v>
      </c>
      <c r="AJ49" s="34" t="s">
        <v>8</v>
      </c>
      <c r="AK49" s="27" t="str">
        <f>IFERROR(IF(AG49=0," ",IF((計算用シート!AQ55-AI49*12)&gt;0,ROUNDDOWN((計算用シート!AQ55-AI49*12),0),0))," ")</f>
        <v xml:space="preserve"> </v>
      </c>
      <c r="AL49" s="29" t="str">
        <f>IFERROR(IF(AG49=0," ",IF((計算用シート!AQ55-AI49*12-AK49)&gt;0,(計算用シート!AQ55-AI49*12-AK49)*10,0))," ")</f>
        <v xml:space="preserve"> </v>
      </c>
      <c r="AN49" s="262"/>
      <c r="AO49" s="262"/>
      <c r="AP49" s="263"/>
      <c r="AQ49" s="241"/>
      <c r="AT49" s="229"/>
      <c r="AW49" s="227"/>
      <c r="AX49" s="56"/>
      <c r="AY49" s="56"/>
      <c r="AZ49" s="56"/>
      <c r="BA49" s="56"/>
      <c r="BB49" s="227"/>
      <c r="BH49" s="245"/>
      <c r="BI49" s="245"/>
      <c r="BJ49" s="245"/>
      <c r="BK49" s="245"/>
      <c r="BL49" s="245"/>
      <c r="BM49" s="245"/>
    </row>
    <row r="50" spans="1:65" ht="22.5" customHeight="1">
      <c r="A50" s="76" t="str">
        <f>_xlfn.IFS(履歴書様式!A64="昭和",3,履歴書様式!A64="平成",4,履歴書様式!A64="令和",5,履歴書様式!A64="","")</f>
        <v/>
      </c>
      <c r="B50" s="219">
        <f>履歴書様式!B64</f>
        <v>0</v>
      </c>
      <c r="C50" s="33" t="s">
        <v>8</v>
      </c>
      <c r="D50" s="220">
        <f>履歴書様式!D64</f>
        <v>0</v>
      </c>
      <c r="E50" s="76" t="str">
        <f>_xlfn.IFS(履歴書様式!G64="昭和",3,履歴書様式!G64="平成",4,履歴書様式!G64="令和",5,履歴書様式!G64="","")</f>
        <v/>
      </c>
      <c r="F50" s="220">
        <f>履歴書様式!H64</f>
        <v>0</v>
      </c>
      <c r="G50" s="33" t="s">
        <v>8</v>
      </c>
      <c r="H50" s="220">
        <f>履歴書様式!J64</f>
        <v>0</v>
      </c>
      <c r="I50" s="472">
        <f>履歴書様式!M64</f>
        <v>0</v>
      </c>
      <c r="J50" s="473"/>
      <c r="K50" s="473"/>
      <c r="L50" s="473"/>
      <c r="M50" s="473"/>
      <c r="N50" s="473"/>
      <c r="O50" s="473"/>
      <c r="P50" s="473"/>
      <c r="Q50" s="473"/>
      <c r="R50" s="473"/>
      <c r="S50" s="473"/>
      <c r="T50" s="363"/>
      <c r="U50" s="363"/>
      <c r="V50" s="363"/>
      <c r="W50" s="363"/>
      <c r="X50" s="363"/>
      <c r="Y50" s="363"/>
      <c r="Z50" s="364"/>
      <c r="AA50" s="337" t="str">
        <f>IFERROR(IF(計算用シート!AO56&gt;0,(ROUNDDOWN(計算用シート!AO56/12,0))," ")," ")</f>
        <v xml:space="preserve"> </v>
      </c>
      <c r="AB50" s="27" t="s">
        <v>8</v>
      </c>
      <c r="AC50" s="344" t="str">
        <f>IFERROR(IF(計算用シート!AO56&gt;0,(計算用シート!AO56-AA50*12)," ")," ")</f>
        <v xml:space="preserve"> </v>
      </c>
      <c r="AD50" s="342"/>
      <c r="AE50" s="343" t="s">
        <v>8</v>
      </c>
      <c r="AF50" s="342"/>
      <c r="AG50" s="365" t="str">
        <f>IFERROR(VLOOKUP(計算用シート!BM39,計算用シート!BS:BT,2,FALSE)," ")</f>
        <v xml:space="preserve"> </v>
      </c>
      <c r="AH50" s="366"/>
      <c r="AI50" s="28" t="str">
        <f>IFERROR(IF(AG50=0," ",IF(計算用シート!AQ56/12&gt;=0,ROUNDDOWN(計算用シート!AQ56/12,0),0))," ")</f>
        <v xml:space="preserve"> </v>
      </c>
      <c r="AJ50" s="34" t="s">
        <v>8</v>
      </c>
      <c r="AK50" s="27" t="str">
        <f>IFERROR(IF(AG50=0," ",IF((計算用シート!AQ56-AI50*12)&gt;0,ROUNDDOWN((計算用シート!AQ56-AI50*12),0),0))," ")</f>
        <v xml:space="preserve"> </v>
      </c>
      <c r="AL50" s="29" t="str">
        <f>IFERROR(IF(AG50=0," ",IF((計算用シート!AQ56-AI50*12-AK50)&gt;0,(計算用シート!AQ56-AI50*12-AK50)*10,0))," ")</f>
        <v xml:space="preserve"> </v>
      </c>
      <c r="AN50" s="262"/>
      <c r="AO50" s="262"/>
      <c r="AP50" s="263"/>
      <c r="AQ50" s="241"/>
      <c r="AT50" s="229"/>
      <c r="AW50" s="227"/>
      <c r="AX50" s="56"/>
      <c r="AY50" s="56"/>
      <c r="AZ50" s="56"/>
      <c r="BA50" s="56"/>
      <c r="BB50" s="227"/>
      <c r="BH50" s="245"/>
      <c r="BI50" s="245"/>
      <c r="BJ50" s="245"/>
      <c r="BK50" s="245"/>
      <c r="BL50" s="245"/>
      <c r="BM50" s="245"/>
    </row>
    <row r="51" spans="1:65" ht="22.5" customHeight="1">
      <c r="A51" s="76" t="str">
        <f>_xlfn.IFS(履歴書様式!A65="昭和",3,履歴書様式!A65="平成",4,履歴書様式!A65="令和",5,履歴書様式!A65="","")</f>
        <v/>
      </c>
      <c r="B51" s="219">
        <f>履歴書様式!B65</f>
        <v>0</v>
      </c>
      <c r="C51" s="33" t="s">
        <v>8</v>
      </c>
      <c r="D51" s="220">
        <f>履歴書様式!D65</f>
        <v>0</v>
      </c>
      <c r="E51" s="76" t="str">
        <f>_xlfn.IFS(履歴書様式!G65="昭和",3,履歴書様式!G65="平成",4,履歴書様式!G65="令和",5,履歴書様式!G65="","")</f>
        <v/>
      </c>
      <c r="F51" s="220">
        <f>履歴書様式!H65</f>
        <v>0</v>
      </c>
      <c r="G51" s="33" t="s">
        <v>8</v>
      </c>
      <c r="H51" s="220">
        <f>履歴書様式!J65</f>
        <v>0</v>
      </c>
      <c r="I51" s="472">
        <f>履歴書様式!M65</f>
        <v>0</v>
      </c>
      <c r="J51" s="473"/>
      <c r="K51" s="473"/>
      <c r="L51" s="473"/>
      <c r="M51" s="473"/>
      <c r="N51" s="473"/>
      <c r="O51" s="473"/>
      <c r="P51" s="473"/>
      <c r="Q51" s="473"/>
      <c r="R51" s="473"/>
      <c r="S51" s="473"/>
      <c r="T51" s="363"/>
      <c r="U51" s="363"/>
      <c r="V51" s="363"/>
      <c r="W51" s="363"/>
      <c r="X51" s="363"/>
      <c r="Y51" s="363"/>
      <c r="Z51" s="364"/>
      <c r="AA51" s="337" t="str">
        <f>IFERROR(IF(計算用シート!AO57&gt;0,(ROUNDDOWN(計算用シート!AO57/12,0))," ")," ")</f>
        <v xml:space="preserve"> </v>
      </c>
      <c r="AB51" s="27" t="s">
        <v>8</v>
      </c>
      <c r="AC51" s="344" t="str">
        <f>IFERROR(IF(計算用シート!AO57&gt;0,(計算用シート!AO57-AA51*12)," ")," ")</f>
        <v xml:space="preserve"> </v>
      </c>
      <c r="AD51" s="342"/>
      <c r="AE51" s="343" t="s">
        <v>8</v>
      </c>
      <c r="AF51" s="342"/>
      <c r="AG51" s="365" t="str">
        <f>IFERROR(VLOOKUP(計算用シート!BM40,計算用シート!BS:BT,2,FALSE)," ")</f>
        <v xml:space="preserve"> </v>
      </c>
      <c r="AH51" s="366"/>
      <c r="AI51" s="28" t="str">
        <f>IFERROR(IF(AG51=0," ",IF(計算用シート!AQ57/12&gt;=0,ROUNDDOWN(計算用シート!AQ57/12,0),0))," ")</f>
        <v xml:space="preserve"> </v>
      </c>
      <c r="AJ51" s="34" t="s">
        <v>8</v>
      </c>
      <c r="AK51" s="27" t="str">
        <f>IFERROR(IF(AG51=0," ",IF((計算用シート!AQ57-AI51*12)&gt;0,ROUNDDOWN((計算用シート!AQ57-AI51*12),0),0))," ")</f>
        <v xml:space="preserve"> </v>
      </c>
      <c r="AL51" s="29" t="str">
        <f>IFERROR(IF(AG51=0," ",IF((計算用シート!AQ57-AI51*12-AK51)&gt;0,(計算用シート!AQ57-AI51*12-AK51)*10,0))," ")</f>
        <v xml:space="preserve"> </v>
      </c>
      <c r="AN51" s="262"/>
      <c r="AO51" s="262"/>
      <c r="AP51" s="263"/>
      <c r="AQ51" s="241"/>
      <c r="AT51" s="229"/>
      <c r="AW51" s="227"/>
      <c r="AX51" s="56"/>
      <c r="AY51" s="56"/>
      <c r="AZ51" s="56"/>
      <c r="BA51" s="56"/>
      <c r="BB51" s="227"/>
      <c r="BH51" s="245"/>
      <c r="BI51" s="245"/>
      <c r="BJ51" s="245"/>
      <c r="BK51" s="245"/>
      <c r="BL51" s="245"/>
      <c r="BM51" s="245"/>
    </row>
    <row r="52" spans="1:65" ht="22.5" customHeight="1">
      <c r="A52" s="76" t="str">
        <f>_xlfn.IFS(履歴書様式!A66="昭和",3,履歴書様式!A66="平成",4,履歴書様式!A66="令和",5,履歴書様式!A66="","")</f>
        <v/>
      </c>
      <c r="B52" s="219">
        <f>履歴書様式!B66</f>
        <v>0</v>
      </c>
      <c r="C52" s="33" t="s">
        <v>8</v>
      </c>
      <c r="D52" s="220">
        <f>履歴書様式!D66</f>
        <v>0</v>
      </c>
      <c r="E52" s="76" t="str">
        <f>_xlfn.IFS(履歴書様式!G66="昭和",3,履歴書様式!G66="平成",4,履歴書様式!G66="令和",5,履歴書様式!G66="","")</f>
        <v/>
      </c>
      <c r="F52" s="220">
        <f>履歴書様式!H66</f>
        <v>0</v>
      </c>
      <c r="G52" s="33" t="s">
        <v>8</v>
      </c>
      <c r="H52" s="220">
        <f>履歴書様式!J66</f>
        <v>0</v>
      </c>
      <c r="I52" s="474">
        <f>履歴書様式!M66</f>
        <v>0</v>
      </c>
      <c r="J52" s="475"/>
      <c r="K52" s="475"/>
      <c r="L52" s="475"/>
      <c r="M52" s="475"/>
      <c r="N52" s="475"/>
      <c r="O52" s="475"/>
      <c r="P52" s="475"/>
      <c r="Q52" s="475"/>
      <c r="R52" s="475"/>
      <c r="S52" s="475"/>
      <c r="T52" s="363"/>
      <c r="U52" s="363"/>
      <c r="V52" s="363"/>
      <c r="W52" s="363"/>
      <c r="X52" s="363"/>
      <c r="Y52" s="363"/>
      <c r="Z52" s="364"/>
      <c r="AA52" s="337" t="str">
        <f>IFERROR(IF(計算用シート!AO58&gt;0,(ROUNDDOWN(計算用シート!AO58/12,0))," ")," ")</f>
        <v xml:space="preserve"> </v>
      </c>
      <c r="AB52" s="27" t="s">
        <v>8</v>
      </c>
      <c r="AC52" s="344" t="str">
        <f>IFERROR(IF(計算用シート!AO58&gt;0,(計算用シート!AO58-AA52*12)," ")," ")</f>
        <v xml:space="preserve"> </v>
      </c>
      <c r="AD52" s="342"/>
      <c r="AE52" s="343" t="s">
        <v>8</v>
      </c>
      <c r="AF52" s="342"/>
      <c r="AG52" s="365" t="str">
        <f>IFERROR(VLOOKUP(計算用シート!BM41,計算用シート!BS:BT,2,FALSE)," ")</f>
        <v xml:space="preserve"> </v>
      </c>
      <c r="AH52" s="366"/>
      <c r="AI52" s="28" t="str">
        <f>IFERROR(IF(AG52=0," ",IF(計算用シート!AQ58/12&gt;=0,ROUNDDOWN(計算用シート!AQ58/12,0),0))," ")</f>
        <v xml:space="preserve"> </v>
      </c>
      <c r="AJ52" s="34" t="s">
        <v>8</v>
      </c>
      <c r="AK52" s="27" t="str">
        <f>IFERROR(IF(AG52=0," ",IF((計算用シート!AQ58-AI52*12)&gt;0,ROUNDDOWN((計算用シート!AQ58-AI52*12),0),0))," ")</f>
        <v xml:space="preserve"> </v>
      </c>
      <c r="AL52" s="29" t="str">
        <f>IFERROR(IF(AG52=0," ",IF((計算用シート!AQ58-AI52*12-AK52)&gt;0,(計算用シート!AQ58-AI52*12-AK52)*10,0))," ")</f>
        <v xml:space="preserve"> </v>
      </c>
      <c r="AN52" s="262"/>
      <c r="AO52" s="262"/>
      <c r="AP52" s="263"/>
      <c r="AQ52" s="241"/>
      <c r="AT52" s="229"/>
      <c r="AW52" s="227"/>
      <c r="AX52" s="237"/>
      <c r="AY52" s="237"/>
      <c r="BB52" s="227"/>
      <c r="BH52" s="245"/>
      <c r="BI52" s="245"/>
      <c r="BJ52" s="245"/>
      <c r="BK52" s="245"/>
      <c r="BL52" s="245"/>
      <c r="BM52" s="245"/>
    </row>
    <row r="53" spans="1:65" ht="22.5" customHeight="1">
      <c r="A53" s="68"/>
      <c r="B53" s="69"/>
      <c r="C53" s="71"/>
      <c r="D53" s="71"/>
      <c r="E53" s="70"/>
      <c r="F53" s="71"/>
      <c r="G53" s="71"/>
      <c r="H53" s="71"/>
      <c r="I53" s="39"/>
      <c r="J53" s="346"/>
      <c r="K53" s="346"/>
      <c r="L53" s="346"/>
      <c r="M53" s="346"/>
      <c r="N53" s="346"/>
      <c r="O53" s="346"/>
      <c r="P53" s="346"/>
      <c r="Q53" s="346"/>
      <c r="R53" s="346"/>
      <c r="S53" s="346"/>
      <c r="T53" s="346"/>
      <c r="U53" s="346"/>
      <c r="V53" s="346"/>
      <c r="W53" s="346"/>
      <c r="X53" s="346"/>
      <c r="Y53" s="346"/>
      <c r="Z53" s="347"/>
      <c r="AA53" s="36"/>
      <c r="AB53" s="37"/>
      <c r="AC53" s="38"/>
      <c r="AD53" s="341"/>
      <c r="AE53" s="341"/>
      <c r="AF53" s="341"/>
      <c r="AG53" s="479" t="s">
        <v>42</v>
      </c>
      <c r="AH53" s="480"/>
      <c r="AI53" s="39">
        <f>計算用シート!AS59</f>
        <v>0</v>
      </c>
      <c r="AJ53" s="37" t="s">
        <v>8</v>
      </c>
      <c r="AK53" s="37">
        <f>計算用シート!AU59</f>
        <v>0</v>
      </c>
      <c r="AL53" s="40" t="str">
        <f>IF(計算用シート!AU60&gt;0,計算用シート!AU60," ")</f>
        <v xml:space="preserve"> </v>
      </c>
      <c r="AN53" s="262"/>
      <c r="AO53" s="262"/>
      <c r="AP53" s="263"/>
      <c r="AW53" s="238"/>
      <c r="AX53" s="238"/>
      <c r="AY53" s="238"/>
      <c r="BB53" s="227"/>
      <c r="BH53" s="245"/>
      <c r="BI53" s="245"/>
      <c r="BJ53" s="245"/>
      <c r="BK53" s="245"/>
      <c r="BL53" s="245"/>
      <c r="BM53" s="245"/>
    </row>
    <row r="54" spans="1:65" ht="22.5" customHeight="1">
      <c r="A54" s="462" t="s">
        <v>1570</v>
      </c>
      <c r="B54" s="463"/>
      <c r="C54" s="463"/>
      <c r="D54" s="463"/>
      <c r="E54" s="463"/>
      <c r="F54" s="463"/>
      <c r="G54" s="463"/>
      <c r="H54" s="463"/>
      <c r="I54" s="463"/>
      <c r="J54" s="466" t="e">
        <f>IF(計算用シート!AO50=(計算用シート!AO7-計算用シート!AO59),"漏れ・誤りなし","再確認")</f>
        <v>#VALUE!</v>
      </c>
      <c r="K54" s="466"/>
      <c r="L54" s="466"/>
      <c r="M54" s="466"/>
      <c r="N54" s="466"/>
      <c r="O54" s="466"/>
      <c r="P54" s="467" t="s">
        <v>1577</v>
      </c>
      <c r="Q54" s="467"/>
      <c r="R54" s="467"/>
      <c r="S54" s="467"/>
      <c r="T54" s="467"/>
      <c r="U54" s="467"/>
      <c r="V54" s="467"/>
      <c r="W54" s="467"/>
      <c r="X54" s="467"/>
      <c r="Y54" s="467"/>
      <c r="Z54" s="467"/>
      <c r="AA54" s="467"/>
      <c r="AB54" s="467"/>
      <c r="AC54" s="467"/>
      <c r="AD54" s="467"/>
      <c r="AE54" s="467"/>
      <c r="AF54" s="467"/>
      <c r="AG54" s="467"/>
      <c r="AH54" s="467"/>
      <c r="AI54" s="467"/>
      <c r="AJ54" s="467"/>
      <c r="AK54" s="467"/>
      <c r="AL54" s="468"/>
      <c r="AN54" s="262"/>
      <c r="AO54" s="262"/>
      <c r="AP54" s="263"/>
      <c r="AW54" s="238"/>
      <c r="AX54" s="238"/>
      <c r="AY54" s="238"/>
      <c r="BB54" s="227"/>
      <c r="BH54" s="245"/>
      <c r="BI54" s="245"/>
      <c r="BJ54" s="245"/>
      <c r="BK54" s="245"/>
      <c r="BL54" s="245"/>
      <c r="BM54" s="245"/>
    </row>
    <row r="55" spans="1:65" ht="33" customHeight="1" thickBot="1">
      <c r="A55" s="464" t="s">
        <v>1574</v>
      </c>
      <c r="B55" s="465"/>
      <c r="C55" s="465"/>
      <c r="D55" s="465"/>
      <c r="E55" s="465"/>
      <c r="F55" s="465"/>
      <c r="G55" s="465"/>
      <c r="H55" s="465"/>
      <c r="I55" s="465"/>
      <c r="J55" s="419"/>
      <c r="K55" s="419"/>
      <c r="L55" s="420" t="str">
        <f>_xlfn.IFS(AND(J55="無",SUM(計算用シート!U21:U57)=SUM(計算用シート!X21:X57)),"確認済",AND(J55="有",SUM(計算用シート!U21:U57)&lt;&gt;SUM(計算用シート!X21:X57)),"確認済",TRUE,"再確認")</f>
        <v>再確認</v>
      </c>
      <c r="M55" s="420"/>
      <c r="N55" s="420"/>
      <c r="O55" s="420"/>
      <c r="P55" s="421" t="s">
        <v>1575</v>
      </c>
      <c r="Q55" s="421"/>
      <c r="R55" s="421"/>
      <c r="S55" s="421"/>
      <c r="T55" s="421"/>
      <c r="U55" s="421"/>
      <c r="V55" s="421"/>
      <c r="W55" s="421"/>
      <c r="X55" s="421"/>
      <c r="Y55" s="421"/>
      <c r="Z55" s="421"/>
      <c r="AA55" s="421"/>
      <c r="AB55" s="421"/>
      <c r="AC55" s="421"/>
      <c r="AD55" s="421"/>
      <c r="AE55" s="421"/>
      <c r="AF55" s="421"/>
      <c r="AG55" s="421"/>
      <c r="AH55" s="421"/>
      <c r="AI55" s="421"/>
      <c r="AJ55" s="421"/>
      <c r="AK55" s="421"/>
      <c r="AL55" s="422"/>
      <c r="AN55" s="262"/>
      <c r="AO55" s="262"/>
      <c r="AP55" s="263"/>
      <c r="AW55" s="238"/>
      <c r="AX55" s="238"/>
      <c r="AY55" s="238"/>
      <c r="BB55" s="227"/>
      <c r="BH55" s="245"/>
      <c r="BI55" s="245"/>
      <c r="BJ55" s="245"/>
      <c r="BK55" s="245"/>
      <c r="BL55" s="245"/>
      <c r="BM55" s="245"/>
    </row>
    <row r="56" spans="1:65" ht="22.5" customHeight="1" thickTop="1">
      <c r="A56" s="445" t="s">
        <v>1438</v>
      </c>
      <c r="B56" s="446"/>
      <c r="C56" s="446"/>
      <c r="D56" s="446"/>
      <c r="E56" s="446"/>
      <c r="F56" s="447"/>
      <c r="G56" s="415" t="s">
        <v>43</v>
      </c>
      <c r="H56" s="409"/>
      <c r="I56" s="409"/>
      <c r="J56" s="409"/>
      <c r="K56" s="409"/>
      <c r="L56" s="409"/>
      <c r="M56" s="409"/>
      <c r="N56" s="409"/>
      <c r="O56" s="409"/>
      <c r="P56" s="409"/>
      <c r="Q56" s="409"/>
      <c r="R56" s="409"/>
      <c r="S56" s="409"/>
      <c r="T56" s="409"/>
      <c r="U56" s="409"/>
      <c r="V56" s="409"/>
      <c r="W56" s="409"/>
      <c r="X56" s="409"/>
      <c r="Y56" s="409"/>
      <c r="Z56" s="409"/>
      <c r="AA56" s="416"/>
      <c r="AB56" s="476" t="s">
        <v>54</v>
      </c>
      <c r="AC56" s="476"/>
      <c r="AD56" s="476"/>
      <c r="AE56" s="476"/>
      <c r="AF56" s="476"/>
      <c r="AG56" s="476"/>
      <c r="AH56" s="448">
        <f>SUM(L60:M62)</f>
        <v>0</v>
      </c>
      <c r="AI56" s="449"/>
      <c r="AJ56" s="449"/>
      <c r="AK56" s="449" t="s">
        <v>1562</v>
      </c>
      <c r="AL56" s="499"/>
      <c r="AN56" s="262"/>
      <c r="AO56" s="262"/>
      <c r="AP56" s="263"/>
      <c r="AW56" s="239"/>
      <c r="AX56" s="56"/>
      <c r="AY56" s="56"/>
      <c r="AZ56" s="56"/>
      <c r="BA56" s="56"/>
      <c r="BB56" s="239"/>
      <c r="BH56" s="245"/>
      <c r="BI56" s="245"/>
      <c r="BJ56" s="245"/>
      <c r="BK56" s="245"/>
      <c r="BL56" s="245"/>
      <c r="BM56" s="245"/>
    </row>
    <row r="57" spans="1:65" ht="18" customHeight="1">
      <c r="A57" s="445"/>
      <c r="B57" s="446"/>
      <c r="C57" s="446"/>
      <c r="D57" s="446"/>
      <c r="E57" s="446"/>
      <c r="F57" s="446"/>
      <c r="G57" s="450" t="s">
        <v>44</v>
      </c>
      <c r="H57" s="451"/>
      <c r="I57" s="451"/>
      <c r="J57" s="451"/>
      <c r="K57" s="452"/>
      <c r="L57" s="413" t="s">
        <v>45</v>
      </c>
      <c r="M57" s="408"/>
      <c r="N57" s="408"/>
      <c r="O57" s="414"/>
      <c r="P57" s="413" t="s">
        <v>46</v>
      </c>
      <c r="Q57" s="408"/>
      <c r="R57" s="408"/>
      <c r="S57" s="414"/>
      <c r="T57" s="413" t="s">
        <v>47</v>
      </c>
      <c r="U57" s="408"/>
      <c r="V57" s="408"/>
      <c r="W57" s="414"/>
      <c r="X57" s="413" t="s">
        <v>42</v>
      </c>
      <c r="Y57" s="408"/>
      <c r="Z57" s="408"/>
      <c r="AA57" s="414"/>
      <c r="AB57" s="413" t="e">
        <f>Q7</f>
        <v>#N/A</v>
      </c>
      <c r="AC57" s="408"/>
      <c r="AD57" s="316" t="e">
        <f>S7</f>
        <v>#N/A</v>
      </c>
      <c r="AE57" s="316" t="s">
        <v>1563</v>
      </c>
      <c r="AF57" s="482" t="e">
        <f>X7+X59</f>
        <v>#N/A</v>
      </c>
      <c r="AG57" s="482"/>
      <c r="AH57" s="318"/>
      <c r="AI57" s="318"/>
      <c r="AJ57" s="318"/>
      <c r="AK57" s="318"/>
      <c r="AL57" s="321"/>
      <c r="AN57" s="262"/>
      <c r="AO57" s="262"/>
      <c r="AP57" s="253"/>
      <c r="BH57" s="245"/>
      <c r="BI57" s="245"/>
      <c r="BJ57" s="245"/>
      <c r="BK57" s="245"/>
      <c r="BL57" s="245"/>
      <c r="BM57" s="245"/>
    </row>
    <row r="58" spans="1:65" ht="18" customHeight="1">
      <c r="A58" s="448"/>
      <c r="B58" s="449"/>
      <c r="C58" s="449"/>
      <c r="D58" s="449"/>
      <c r="E58" s="449"/>
      <c r="F58" s="449"/>
      <c r="G58" s="453"/>
      <c r="H58" s="454"/>
      <c r="I58" s="454"/>
      <c r="J58" s="454"/>
      <c r="K58" s="455"/>
      <c r="L58" s="415" t="s">
        <v>48</v>
      </c>
      <c r="M58" s="409"/>
      <c r="N58" s="409"/>
      <c r="O58" s="416"/>
      <c r="P58" s="415" t="s">
        <v>48</v>
      </c>
      <c r="Q58" s="409"/>
      <c r="R58" s="409"/>
      <c r="S58" s="416"/>
      <c r="T58" s="415" t="s">
        <v>48</v>
      </c>
      <c r="U58" s="409"/>
      <c r="V58" s="409"/>
      <c r="W58" s="416"/>
      <c r="X58" s="415"/>
      <c r="Y58" s="409"/>
      <c r="Z58" s="409"/>
      <c r="AA58" s="416"/>
      <c r="AB58" s="430" t="s">
        <v>1564</v>
      </c>
      <c r="AC58" s="410"/>
      <c r="AD58" s="410"/>
      <c r="AE58" s="410"/>
      <c r="AF58" s="410"/>
      <c r="AG58" s="410"/>
      <c r="AH58" s="60">
        <f>ROUNDDOWN(C60/3,0)</f>
        <v>0</v>
      </c>
      <c r="AI58" s="52" t="s">
        <v>56</v>
      </c>
      <c r="AJ58" s="60"/>
      <c r="AK58" s="60"/>
      <c r="AL58" s="323"/>
      <c r="AN58" s="262"/>
      <c r="AO58" s="262"/>
      <c r="AP58" s="253"/>
      <c r="AX58" s="247"/>
      <c r="BH58" s="245"/>
      <c r="BI58" s="245"/>
      <c r="BJ58" s="245"/>
      <c r="BK58" s="245"/>
      <c r="BL58" s="245"/>
      <c r="BM58" s="245"/>
    </row>
    <row r="59" spans="1:65" ht="22.5" customHeight="1" thickBot="1">
      <c r="A59" s="442" t="str">
        <f>_xlfn.IFS(計算用シート!BD7="原則","原則",計算用シート!BD8="特例","特例",計算用シート!BD9="現業（一）","現業（一）",計算用シート!BD10="現業（一）以外","現業（一）以外")</f>
        <v>原則</v>
      </c>
      <c r="B59" s="443"/>
      <c r="C59" s="443"/>
      <c r="D59" s="443"/>
      <c r="E59" s="443"/>
      <c r="F59" s="444"/>
      <c r="G59" s="438">
        <f>-I59*4</f>
        <v>0</v>
      </c>
      <c r="H59" s="439"/>
      <c r="I59" s="440">
        <f>_xlfn.IFS(A59="原則",-計算用シート!N51,A59="特例",-計算用シート!N51,A59="現業（一）",-計算用シート!P75,A59="現業（一）以外",-計算用シート!P81)</f>
        <v>0</v>
      </c>
      <c r="J59" s="440"/>
      <c r="K59" s="441"/>
      <c r="L59" s="438">
        <f>-N59*4</f>
        <v>0</v>
      </c>
      <c r="M59" s="439"/>
      <c r="N59" s="411">
        <f>_xlfn.IFS(A59="原則",-(計算用シート!P63+計算用シート!U61),A59="特例",-(計算用シート!P71+計算用シート!U68),A59="現業（一）",-(計算用シート!U75),A59="現業（一）以外",-(計算用シート!U81))</f>
        <v>0</v>
      </c>
      <c r="O59" s="412"/>
      <c r="P59" s="510">
        <f>-R59*4</f>
        <v>0</v>
      </c>
      <c r="Q59" s="511"/>
      <c r="R59" s="508">
        <f>_xlfn.IFS(A59="原則",0,A59="特例",-(計算用シート!Z69),A59="現業（一）",-(計算用シート!Z76),A59="現業（一）以外",-(計算用シート!Z82))</f>
        <v>0</v>
      </c>
      <c r="S59" s="509"/>
      <c r="T59" s="510">
        <f>-V59*4</f>
        <v>0</v>
      </c>
      <c r="U59" s="511"/>
      <c r="V59" s="508">
        <f>_xlfn.IFS(A59="原則",-(計算用シート!AE62),A59="特例",-(計算用シート!AE70),A59="現業（一）",-(計算用シート!AE77),A59="現業（一）以外",-(計算用シート!AE82))</f>
        <v>0</v>
      </c>
      <c r="W59" s="509"/>
      <c r="X59" s="512">
        <f>-Z59*4</f>
        <v>0</v>
      </c>
      <c r="Y59" s="513"/>
      <c r="Z59" s="508">
        <f>N59+R59+V59+I59</f>
        <v>0</v>
      </c>
      <c r="AA59" s="509"/>
      <c r="AB59" s="507" t="e">
        <f>AB57</f>
        <v>#N/A</v>
      </c>
      <c r="AC59" s="410"/>
      <c r="AD59" s="329" t="e">
        <f>AD57</f>
        <v>#N/A</v>
      </c>
      <c r="AE59" s="314" t="s">
        <v>1563</v>
      </c>
      <c r="AF59" s="500" t="e">
        <f>AF57+AH58</f>
        <v>#N/A</v>
      </c>
      <c r="AG59" s="446"/>
      <c r="AH59" s="60"/>
      <c r="AI59" s="60"/>
      <c r="AJ59" s="60"/>
      <c r="AK59" s="60"/>
      <c r="AL59" s="323"/>
      <c r="AN59" s="253"/>
      <c r="AO59" s="253"/>
      <c r="AP59" s="253"/>
      <c r="BH59" s="245"/>
      <c r="BI59" s="245"/>
      <c r="BJ59" s="245"/>
      <c r="BK59" s="245"/>
      <c r="BL59" s="245"/>
      <c r="BM59" s="245"/>
    </row>
    <row r="60" spans="1:65" ht="22.5" customHeight="1">
      <c r="A60" s="424" t="s">
        <v>1565</v>
      </c>
      <c r="B60" s="425"/>
      <c r="C60" s="413">
        <f>SUM(O60:O62)</f>
        <v>0</v>
      </c>
      <c r="D60" s="408"/>
      <c r="E60" s="414" t="s">
        <v>12</v>
      </c>
      <c r="F60" s="432">
        <v>12</v>
      </c>
      <c r="G60" s="433"/>
      <c r="H60" s="405" t="s">
        <v>1484</v>
      </c>
      <c r="I60" s="405"/>
      <c r="J60" s="242">
        <v>12</v>
      </c>
      <c r="K60" s="45" t="s">
        <v>1563</v>
      </c>
      <c r="L60" s="408">
        <f>_xlfn.IFS(A59="原則",計算用シート!R63+計算用シート!W61,A59="特例",計算用シート!R71+計算用シート!W68,A59="現業（一）",計算用シート!W75,A59="現業（一）以外",計算用シート!W81)</f>
        <v>0</v>
      </c>
      <c r="M60" s="408"/>
      <c r="N60" s="249" t="s">
        <v>1486</v>
      </c>
      <c r="O60" s="330">
        <f>IF(F60-(J60-L60)&gt;0,F60-(J60-L60),0)</f>
        <v>0</v>
      </c>
      <c r="P60" s="501" t="s">
        <v>49</v>
      </c>
      <c r="Q60" s="502"/>
      <c r="R60" s="502"/>
      <c r="S60" s="502"/>
      <c r="T60" s="502"/>
      <c r="U60" s="502"/>
      <c r="V60" s="502"/>
      <c r="W60" s="502"/>
      <c r="X60" s="502"/>
      <c r="Y60" s="502"/>
      <c r="Z60" s="502"/>
      <c r="AA60" s="503"/>
      <c r="AB60" s="430" t="s">
        <v>1564</v>
      </c>
      <c r="AC60" s="410"/>
      <c r="AD60" s="410"/>
      <c r="AE60" s="410"/>
      <c r="AF60" s="410"/>
      <c r="AG60" s="410"/>
      <c r="AH60" s="284" t="e">
        <f>計算用シート!BD11</f>
        <v>#N/A</v>
      </c>
      <c r="AI60" s="60"/>
      <c r="AJ60" s="60"/>
      <c r="AK60" s="60"/>
      <c r="AL60" s="323"/>
      <c r="AN60" s="253"/>
      <c r="AO60" s="253"/>
      <c r="AP60" s="253"/>
      <c r="BH60" s="245"/>
      <c r="BI60" s="245"/>
      <c r="BJ60" s="245"/>
      <c r="BK60" s="245"/>
      <c r="BL60" s="245"/>
      <c r="BM60" s="245"/>
    </row>
    <row r="61" spans="1:65" ht="22.5" customHeight="1">
      <c r="A61" s="426"/>
      <c r="B61" s="427"/>
      <c r="C61" s="430"/>
      <c r="D61" s="410"/>
      <c r="E61" s="431"/>
      <c r="F61" s="434">
        <v>12</v>
      </c>
      <c r="G61" s="435"/>
      <c r="H61" s="406" t="s">
        <v>1484</v>
      </c>
      <c r="I61" s="406"/>
      <c r="J61" s="248">
        <v>15</v>
      </c>
      <c r="K61" s="52" t="s">
        <v>1563</v>
      </c>
      <c r="L61" s="410">
        <f>_xlfn.IFS(A59="原則",0,A59="特例",計算用シート!AB69,A59="現業（一）",計算用シート!AB76,A59="現業（一）以外",計算用シート!AB82)</f>
        <v>0</v>
      </c>
      <c r="M61" s="410"/>
      <c r="N61" s="243" t="s">
        <v>1485</v>
      </c>
      <c r="O61" s="331">
        <f>IF(F61-(J61-L61)&gt;0,F61-(J61-L61),0)</f>
        <v>0</v>
      </c>
      <c r="P61" s="518" t="s">
        <v>51</v>
      </c>
      <c r="Q61" s="402"/>
      <c r="R61" s="402"/>
      <c r="S61" s="402"/>
      <c r="T61" s="519"/>
      <c r="U61" s="423" t="s">
        <v>52</v>
      </c>
      <c r="V61" s="402"/>
      <c r="W61" s="423" t="s">
        <v>50</v>
      </c>
      <c r="X61" s="402"/>
      <c r="Y61" s="402"/>
      <c r="Z61" s="402"/>
      <c r="AA61" s="517"/>
      <c r="AB61" s="507" t="e">
        <f>AB59</f>
        <v>#N/A</v>
      </c>
      <c r="AC61" s="410"/>
      <c r="AD61" s="329" t="e">
        <f>IF(AH60="昇格可",AD59+1,AD59)</f>
        <v>#N/A</v>
      </c>
      <c r="AE61" s="314" t="s">
        <v>1563</v>
      </c>
      <c r="AF61" s="410" t="e">
        <f>IF(AH60="昇格可",VLOOKUP(AF59,昇格時対応表!A:G,3,FALSE),AF59)</f>
        <v>#N/A</v>
      </c>
      <c r="AG61" s="410"/>
      <c r="AH61" s="52"/>
      <c r="AI61" s="54"/>
      <c r="AJ61" s="54"/>
      <c r="AK61" s="54"/>
      <c r="AL61" s="55"/>
      <c r="AN61" s="253"/>
      <c r="AO61" s="253"/>
      <c r="AP61" s="253"/>
      <c r="BH61" s="245"/>
      <c r="BI61" s="245"/>
      <c r="BJ61" s="245"/>
      <c r="BK61" s="245"/>
      <c r="BL61" s="245"/>
      <c r="BM61" s="245"/>
    </row>
    <row r="62" spans="1:65" ht="22.5" customHeight="1" thickBot="1">
      <c r="A62" s="428"/>
      <c r="B62" s="429"/>
      <c r="C62" s="415"/>
      <c r="D62" s="409"/>
      <c r="E62" s="416"/>
      <c r="F62" s="436">
        <v>12</v>
      </c>
      <c r="G62" s="437"/>
      <c r="H62" s="407" t="s">
        <v>1484</v>
      </c>
      <c r="I62" s="407"/>
      <c r="J62" s="319">
        <v>18</v>
      </c>
      <c r="K62" s="320" t="s">
        <v>1563</v>
      </c>
      <c r="L62" s="409">
        <f>_xlfn.IFS(A59="原則",計算用シート!AG62,A59="特例",計算用シート!AG70,A59="現業（一）",計算用シート!AG77,A59="現業（一）以外",計算用シート!AG82)</f>
        <v>0</v>
      </c>
      <c r="M62" s="409"/>
      <c r="N62" s="332" t="s">
        <v>1485</v>
      </c>
      <c r="O62" s="333">
        <f>IF(F62-(J62-L62)&gt;0,F62-(J62-L62),0)</f>
        <v>0</v>
      </c>
      <c r="P62" s="504" t="e">
        <f>AB61</f>
        <v>#N/A</v>
      </c>
      <c r="Q62" s="505"/>
      <c r="R62" s="516" t="e">
        <f>IF(計算用シート!AD84&gt;計算用シート!AD86,AD62,AD61)</f>
        <v>#N/A</v>
      </c>
      <c r="S62" s="516"/>
      <c r="T62" s="516"/>
      <c r="U62" s="516" t="e">
        <f>IF(計算用シート!AD84&gt;計算用シート!AD86,AF62,AF61)</f>
        <v>#N/A</v>
      </c>
      <c r="V62" s="516"/>
      <c r="W62" s="514" t="e">
        <f>VLOOKUP(P62&amp;U62,'給料表（H31.4）'!A6:J1299,R62+1,FALSE)</f>
        <v>#N/A</v>
      </c>
      <c r="X62" s="514"/>
      <c r="Y62" s="514"/>
      <c r="Z62" s="514"/>
      <c r="AA62" s="515"/>
      <c r="AB62" s="506" t="e">
        <f>VLOOKUP(計算用シート!BD6,計算用シート!BE:BK,5,FALSE)</f>
        <v>#N/A</v>
      </c>
      <c r="AC62" s="409"/>
      <c r="AD62" s="328" t="e">
        <f>VLOOKUP(計算用シート!BD6,計算用シート!BE:BK,6,FALSE)</f>
        <v>#N/A</v>
      </c>
      <c r="AE62" s="317" t="s">
        <v>1563</v>
      </c>
      <c r="AF62" s="409" t="e">
        <f>VLOOKUP(計算用シート!BD6,計算用シート!BE:BK,7,FALSE)</f>
        <v>#N/A</v>
      </c>
      <c r="AG62" s="409"/>
      <c r="AH62" s="324" t="s">
        <v>1442</v>
      </c>
      <c r="AI62" s="325"/>
      <c r="AJ62" s="325"/>
      <c r="AK62" s="325"/>
      <c r="AL62" s="326"/>
      <c r="AN62" s="265"/>
      <c r="AO62" s="265"/>
      <c r="AP62" s="265"/>
      <c r="BH62" s="245"/>
      <c r="BI62" s="245"/>
      <c r="BJ62" s="245"/>
      <c r="BK62" s="245"/>
      <c r="BL62" s="245"/>
      <c r="BM62" s="245"/>
    </row>
    <row r="63" spans="1:65">
      <c r="BH63" s="245"/>
      <c r="BI63" s="245"/>
      <c r="BJ63" s="245"/>
      <c r="BK63" s="245"/>
      <c r="BL63" s="245"/>
      <c r="BM63" s="245"/>
    </row>
    <row r="64" spans="1:65">
      <c r="BH64" s="245"/>
      <c r="BI64" s="245"/>
      <c r="BJ64" s="245"/>
      <c r="BK64" s="245"/>
      <c r="BL64" s="245"/>
      <c r="BM64" s="245"/>
    </row>
    <row r="65" spans="39:65">
      <c r="BH65" s="245"/>
      <c r="BI65" s="245"/>
      <c r="BJ65" s="245"/>
      <c r="BK65" s="245"/>
      <c r="BL65" s="245"/>
      <c r="BM65" s="245"/>
    </row>
    <row r="66" spans="39:65">
      <c r="BH66" s="245"/>
      <c r="BI66" s="245"/>
      <c r="BJ66" s="245"/>
      <c r="BK66" s="245"/>
      <c r="BL66" s="245"/>
      <c r="BM66" s="245"/>
    </row>
    <row r="67" spans="39:65">
      <c r="BH67" s="245"/>
      <c r="BI67" s="245"/>
      <c r="BJ67" s="245"/>
      <c r="BK67" s="245"/>
      <c r="BL67" s="245"/>
      <c r="BM67" s="245"/>
    </row>
    <row r="68" spans="39:65">
      <c r="BH68" s="245"/>
      <c r="BI68" s="245"/>
      <c r="BJ68" s="245"/>
      <c r="BK68" s="245"/>
      <c r="BL68" s="245"/>
      <c r="BM68" s="245"/>
    </row>
    <row r="69" spans="39:65">
      <c r="BH69" s="245"/>
      <c r="BI69" s="245"/>
      <c r="BJ69" s="245"/>
      <c r="BK69" s="245"/>
      <c r="BL69" s="245"/>
      <c r="BM69" s="245"/>
    </row>
    <row r="70" spans="39:65">
      <c r="BH70" s="245"/>
      <c r="BI70" s="245"/>
      <c r="BJ70" s="245"/>
      <c r="BK70" s="245"/>
      <c r="BL70" s="245"/>
      <c r="BM70" s="245"/>
    </row>
    <row r="71" spans="39:65">
      <c r="BH71" s="245"/>
      <c r="BI71" s="245"/>
      <c r="BJ71" s="245"/>
      <c r="BK71" s="245"/>
      <c r="BL71" s="245"/>
      <c r="BM71" s="245"/>
    </row>
    <row r="72" spans="39:65">
      <c r="BH72" s="245"/>
      <c r="BI72" s="245"/>
      <c r="BJ72" s="245"/>
      <c r="BK72" s="245"/>
      <c r="BL72" s="245"/>
      <c r="BM72" s="245"/>
    </row>
    <row r="73" spans="39:65">
      <c r="BH73" s="245"/>
      <c r="BI73" s="245"/>
      <c r="BJ73" s="245"/>
      <c r="BK73" s="245"/>
      <c r="BL73" s="245"/>
      <c r="BM73" s="245"/>
    </row>
    <row r="74" spans="39:65">
      <c r="BH74" s="245"/>
      <c r="BI74" s="245"/>
      <c r="BJ74" s="245"/>
      <c r="BK74" s="245"/>
      <c r="BL74" s="245"/>
      <c r="BM74" s="245"/>
    </row>
    <row r="75" spans="39:65">
      <c r="BH75" s="245"/>
      <c r="BI75" s="245"/>
      <c r="BJ75" s="245"/>
      <c r="BK75" s="245"/>
      <c r="BL75" s="245"/>
      <c r="BM75" s="245"/>
    </row>
    <row r="76" spans="39:65">
      <c r="BH76" s="245"/>
      <c r="BI76" s="245"/>
      <c r="BJ76" s="245"/>
      <c r="BK76" s="245"/>
      <c r="BL76" s="245"/>
      <c r="BM76" s="245"/>
    </row>
    <row r="77" spans="39:65">
      <c r="AM77" s="3"/>
      <c r="AR77" s="3"/>
      <c r="AS77" s="3"/>
      <c r="AT77" s="3"/>
      <c r="AU77" s="3"/>
      <c r="AV77" s="3"/>
      <c r="AW77" s="3"/>
      <c r="AX77" s="3"/>
      <c r="AY77" s="3"/>
      <c r="AZ77" s="3"/>
      <c r="BA77" s="3"/>
      <c r="BB77" s="3"/>
      <c r="BH77" s="245"/>
      <c r="BI77" s="245"/>
      <c r="BJ77" s="245"/>
      <c r="BK77" s="245"/>
      <c r="BL77" s="245"/>
      <c r="BM77" s="245"/>
    </row>
    <row r="78" spans="39:65">
      <c r="AM78" s="3"/>
      <c r="AR78" s="3"/>
      <c r="AS78" s="3"/>
      <c r="AT78" s="3"/>
      <c r="AU78" s="3"/>
      <c r="AV78" s="3"/>
      <c r="AW78" s="3"/>
      <c r="AX78" s="3"/>
      <c r="AY78" s="3"/>
      <c r="AZ78" s="3"/>
      <c r="BA78" s="3"/>
      <c r="BB78" s="3"/>
      <c r="BH78" s="245"/>
      <c r="BI78" s="245"/>
      <c r="BJ78" s="245"/>
      <c r="BK78" s="245"/>
      <c r="BL78" s="245"/>
      <c r="BM78" s="245"/>
    </row>
    <row r="79" spans="39:65">
      <c r="AM79" s="3"/>
      <c r="AR79" s="3"/>
      <c r="AS79" s="3"/>
      <c r="AT79" s="3"/>
      <c r="AU79" s="3"/>
      <c r="AV79" s="3"/>
      <c r="AW79" s="3"/>
      <c r="AX79" s="3"/>
      <c r="AY79" s="3"/>
      <c r="AZ79" s="3"/>
      <c r="BA79" s="3"/>
      <c r="BB79" s="3"/>
      <c r="BH79" s="245"/>
      <c r="BI79" s="245"/>
      <c r="BJ79" s="245"/>
      <c r="BK79" s="245"/>
      <c r="BL79" s="245"/>
      <c r="BM79" s="245"/>
    </row>
    <row r="80" spans="39:65">
      <c r="AM80" s="3"/>
      <c r="AR80" s="3"/>
      <c r="AS80" s="3"/>
      <c r="AT80" s="3"/>
      <c r="AU80" s="3"/>
      <c r="AV80" s="3"/>
      <c r="AW80" s="3"/>
      <c r="AX80" s="3"/>
      <c r="AY80" s="3"/>
      <c r="AZ80" s="3"/>
      <c r="BA80" s="3"/>
      <c r="BB80" s="3"/>
      <c r="BH80" s="245"/>
      <c r="BI80" s="245"/>
      <c r="BJ80" s="245"/>
      <c r="BK80" s="245"/>
      <c r="BL80" s="245"/>
      <c r="BM80" s="245"/>
    </row>
    <row r="81" spans="39:65">
      <c r="AM81" s="3"/>
      <c r="AR81" s="3"/>
      <c r="AS81" s="3"/>
      <c r="AT81" s="3"/>
      <c r="AU81" s="3"/>
      <c r="AV81" s="3"/>
      <c r="AW81" s="3"/>
      <c r="AX81" s="3"/>
      <c r="AY81" s="3"/>
      <c r="AZ81" s="3"/>
      <c r="BA81" s="3"/>
      <c r="BB81" s="3"/>
      <c r="BH81" s="245"/>
      <c r="BI81" s="245"/>
      <c r="BJ81" s="245"/>
      <c r="BK81" s="245"/>
      <c r="BL81" s="245"/>
      <c r="BM81" s="245"/>
    </row>
    <row r="82" spans="39:65">
      <c r="AM82" s="3"/>
      <c r="AR82" s="3"/>
      <c r="AS82" s="3"/>
      <c r="AT82" s="3"/>
      <c r="AU82" s="3"/>
      <c r="AV82" s="3"/>
      <c r="AW82" s="3"/>
      <c r="AX82" s="3"/>
      <c r="AY82" s="3"/>
      <c r="AZ82" s="3"/>
      <c r="BA82" s="3"/>
      <c r="BB82" s="3"/>
      <c r="BH82" s="245"/>
      <c r="BI82" s="245"/>
      <c r="BJ82" s="245"/>
      <c r="BK82" s="245"/>
      <c r="BL82" s="245"/>
      <c r="BM82" s="245"/>
    </row>
    <row r="83" spans="39:65">
      <c r="AM83" s="3"/>
      <c r="AR83" s="3"/>
      <c r="AS83" s="3"/>
      <c r="AT83" s="3"/>
      <c r="AU83" s="3"/>
      <c r="AV83" s="3"/>
      <c r="AW83" s="3"/>
      <c r="AX83" s="3"/>
      <c r="AY83" s="3"/>
      <c r="AZ83" s="3"/>
      <c r="BA83" s="3"/>
      <c r="BB83" s="3"/>
      <c r="BH83" s="245"/>
      <c r="BI83" s="245"/>
      <c r="BJ83" s="245"/>
      <c r="BK83" s="245"/>
      <c r="BL83" s="245"/>
      <c r="BM83" s="245"/>
    </row>
    <row r="84" spans="39:65">
      <c r="AM84" s="3"/>
      <c r="AR84" s="3"/>
      <c r="AS84" s="3"/>
      <c r="AT84" s="3"/>
      <c r="AU84" s="3"/>
      <c r="AV84" s="3"/>
      <c r="AW84" s="3"/>
      <c r="AX84" s="3"/>
      <c r="AY84" s="3"/>
      <c r="AZ84" s="3"/>
      <c r="BA84" s="3"/>
      <c r="BB84" s="3"/>
      <c r="BD84" s="244"/>
    </row>
    <row r="85" spans="39:65">
      <c r="AM85" s="3"/>
      <c r="AR85" s="3"/>
      <c r="AS85" s="3"/>
      <c r="AT85" s="3"/>
      <c r="AU85" s="3"/>
      <c r="AV85" s="3"/>
      <c r="AW85" s="3"/>
      <c r="AX85" s="3"/>
      <c r="AY85" s="3"/>
      <c r="AZ85" s="3"/>
      <c r="BA85" s="3"/>
      <c r="BB85" s="3"/>
      <c r="BD85" s="244"/>
    </row>
    <row r="86" spans="39:65">
      <c r="AM86" s="3"/>
      <c r="AR86" s="3"/>
      <c r="AS86" s="3"/>
      <c r="AT86" s="3"/>
      <c r="AU86" s="3"/>
      <c r="AV86" s="3"/>
      <c r="AW86" s="3"/>
      <c r="AX86" s="3"/>
      <c r="AY86" s="3"/>
      <c r="AZ86" s="3"/>
      <c r="BA86" s="3"/>
      <c r="BB86" s="3"/>
      <c r="BD86" s="244"/>
    </row>
    <row r="87" spans="39:65">
      <c r="AM87" s="3"/>
      <c r="AR87" s="3"/>
      <c r="AS87" s="3"/>
      <c r="AT87" s="3"/>
      <c r="AU87" s="3"/>
      <c r="AV87" s="3"/>
      <c r="AW87" s="3"/>
      <c r="AX87" s="3"/>
      <c r="AY87" s="3"/>
      <c r="AZ87" s="3"/>
      <c r="BA87" s="3"/>
      <c r="BB87" s="3"/>
      <c r="BD87" s="244"/>
    </row>
    <row r="88" spans="39:65">
      <c r="AM88" s="3"/>
      <c r="AR88" s="3"/>
      <c r="AS88" s="3"/>
      <c r="AT88" s="3"/>
      <c r="AU88" s="3"/>
      <c r="AV88" s="3"/>
      <c r="AW88" s="3"/>
      <c r="AX88" s="3"/>
      <c r="AY88" s="3"/>
      <c r="AZ88" s="3"/>
      <c r="BA88" s="3"/>
      <c r="BB88" s="3"/>
      <c r="BD88" s="244"/>
    </row>
    <row r="89" spans="39:65">
      <c r="AM89" s="3"/>
      <c r="AR89" s="3"/>
      <c r="AS89" s="3"/>
      <c r="AT89" s="3"/>
      <c r="AU89" s="3"/>
      <c r="AV89" s="3"/>
      <c r="AW89" s="3"/>
      <c r="AX89" s="3"/>
      <c r="AY89" s="3"/>
      <c r="AZ89" s="3"/>
      <c r="BA89" s="3"/>
      <c r="BB89" s="3"/>
      <c r="BD89" s="244"/>
    </row>
  </sheetData>
  <sheetProtection selectLockedCells="1" selectUnlockedCells="1"/>
  <mergeCells count="268">
    <mergeCell ref="AF59:AG59"/>
    <mergeCell ref="P60:AA60"/>
    <mergeCell ref="P62:Q62"/>
    <mergeCell ref="AB62:AC62"/>
    <mergeCell ref="AF62:AG62"/>
    <mergeCell ref="AB60:AG60"/>
    <mergeCell ref="AB61:AC61"/>
    <mergeCell ref="AF61:AG61"/>
    <mergeCell ref="AB59:AC59"/>
    <mergeCell ref="R59:S59"/>
    <mergeCell ref="T59:U59"/>
    <mergeCell ref="V59:W59"/>
    <mergeCell ref="X59:Y59"/>
    <mergeCell ref="Z59:AA59"/>
    <mergeCell ref="W62:AA62"/>
    <mergeCell ref="U61:V61"/>
    <mergeCell ref="U62:V62"/>
    <mergeCell ref="W61:AA61"/>
    <mergeCell ref="P59:Q59"/>
    <mergeCell ref="R62:T62"/>
    <mergeCell ref="P61:T61"/>
    <mergeCell ref="W27:Z27"/>
    <mergeCell ref="AG27:AH27"/>
    <mergeCell ref="T28:V28"/>
    <mergeCell ref="W28:Z28"/>
    <mergeCell ref="AG28:AH28"/>
    <mergeCell ref="AG29:AH29"/>
    <mergeCell ref="I26:S26"/>
    <mergeCell ref="AG35:AH35"/>
    <mergeCell ref="AK56:AL56"/>
    <mergeCell ref="T36:V36"/>
    <mergeCell ref="W36:Z36"/>
    <mergeCell ref="AG36:AH36"/>
    <mergeCell ref="T50:V50"/>
    <mergeCell ref="W50:Z50"/>
    <mergeCell ref="AG50:AH50"/>
    <mergeCell ref="T41:V41"/>
    <mergeCell ref="W41:Z41"/>
    <mergeCell ref="T37:V37"/>
    <mergeCell ref="W37:Z37"/>
    <mergeCell ref="AG37:AH37"/>
    <mergeCell ref="AH56:AJ56"/>
    <mergeCell ref="AG53:AH53"/>
    <mergeCell ref="AG48:AH48"/>
    <mergeCell ref="T48:V48"/>
    <mergeCell ref="AD1:AJ1"/>
    <mergeCell ref="A2:AJ2"/>
    <mergeCell ref="A4:E4"/>
    <mergeCell ref="F4:Z4"/>
    <mergeCell ref="W15:Z15"/>
    <mergeCell ref="A7:E7"/>
    <mergeCell ref="F7:M7"/>
    <mergeCell ref="N7:P7"/>
    <mergeCell ref="A5:E5"/>
    <mergeCell ref="F5:X5"/>
    <mergeCell ref="A6:E6"/>
    <mergeCell ref="F6:M6"/>
    <mergeCell ref="N6:P6"/>
    <mergeCell ref="I15:S15"/>
    <mergeCell ref="Y8:AL8"/>
    <mergeCell ref="Y9:AL9"/>
    <mergeCell ref="AD5:AE5"/>
    <mergeCell ref="Y10:AL10"/>
    <mergeCell ref="A13:D13"/>
    <mergeCell ref="Y11:AL11"/>
    <mergeCell ref="Y12:AL12"/>
    <mergeCell ref="AI13:AL13"/>
    <mergeCell ref="A11:E12"/>
    <mergeCell ref="A8:E10"/>
    <mergeCell ref="W18:Z18"/>
    <mergeCell ref="AG18:AH18"/>
    <mergeCell ref="T19:V19"/>
    <mergeCell ref="W19:Z19"/>
    <mergeCell ref="AG19:AH19"/>
    <mergeCell ref="AA13:AC13"/>
    <mergeCell ref="AG13:AH13"/>
    <mergeCell ref="AG15:AH15"/>
    <mergeCell ref="T16:V16"/>
    <mergeCell ref="W16:Z16"/>
    <mergeCell ref="AG16:AH16"/>
    <mergeCell ref="T15:V15"/>
    <mergeCell ref="T17:V17"/>
    <mergeCell ref="W17:Z17"/>
    <mergeCell ref="AG17:AH17"/>
    <mergeCell ref="I13:Z14"/>
    <mergeCell ref="AD13:AF13"/>
    <mergeCell ref="I16:S16"/>
    <mergeCell ref="I17:S17"/>
    <mergeCell ref="I18:S18"/>
    <mergeCell ref="I19:S19"/>
    <mergeCell ref="T18:V18"/>
    <mergeCell ref="W20:Z20"/>
    <mergeCell ref="AG20:AH20"/>
    <mergeCell ref="T21:V21"/>
    <mergeCell ref="W21:Z21"/>
    <mergeCell ref="AG21:AH21"/>
    <mergeCell ref="AG26:AH26"/>
    <mergeCell ref="T25:V25"/>
    <mergeCell ref="W25:Z25"/>
    <mergeCell ref="AG25:AH25"/>
    <mergeCell ref="T26:V26"/>
    <mergeCell ref="W26:Z26"/>
    <mergeCell ref="AG22:AH22"/>
    <mergeCell ref="T22:V22"/>
    <mergeCell ref="W22:Z22"/>
    <mergeCell ref="T23:V23"/>
    <mergeCell ref="W23:Z23"/>
    <mergeCell ref="AG23:AH23"/>
    <mergeCell ref="T24:V24"/>
    <mergeCell ref="W24:Z24"/>
    <mergeCell ref="AG24:AH24"/>
    <mergeCell ref="T20:V20"/>
    <mergeCell ref="AG30:AH30"/>
    <mergeCell ref="T33:V33"/>
    <mergeCell ref="W33:Z33"/>
    <mergeCell ref="AG33:AH33"/>
    <mergeCell ref="T34:V34"/>
    <mergeCell ref="W34:Z34"/>
    <mergeCell ref="AG34:AH34"/>
    <mergeCell ref="T35:V35"/>
    <mergeCell ref="W35:Z35"/>
    <mergeCell ref="T32:V32"/>
    <mergeCell ref="W32:Z32"/>
    <mergeCell ref="AG32:AH32"/>
    <mergeCell ref="T31:V31"/>
    <mergeCell ref="W31:Z31"/>
    <mergeCell ref="AG31:AH31"/>
    <mergeCell ref="I34:S34"/>
    <mergeCell ref="I35:S35"/>
    <mergeCell ref="I36:S36"/>
    <mergeCell ref="AB56:AG56"/>
    <mergeCell ref="AB58:AG58"/>
    <mergeCell ref="AZ46:BB46"/>
    <mergeCell ref="AU46:AX46"/>
    <mergeCell ref="AN46:AO46"/>
    <mergeCell ref="AG45:AH45"/>
    <mergeCell ref="AQ45:AR45"/>
    <mergeCell ref="AG51:AH51"/>
    <mergeCell ref="AG52:AH52"/>
    <mergeCell ref="AG49:AH49"/>
    <mergeCell ref="AB57:AC57"/>
    <mergeCell ref="AF57:AG57"/>
    <mergeCell ref="AI46:AL46"/>
    <mergeCell ref="AG40:AH40"/>
    <mergeCell ref="AG39:AH39"/>
    <mergeCell ref="AG42:AH42"/>
    <mergeCell ref="AG43:AH43"/>
    <mergeCell ref="AG41:AH41"/>
    <mergeCell ref="AG38:AH38"/>
    <mergeCell ref="T38:V38"/>
    <mergeCell ref="W38:Z38"/>
    <mergeCell ref="T58:W58"/>
    <mergeCell ref="I39:S39"/>
    <mergeCell ref="I48:S48"/>
    <mergeCell ref="I49:S49"/>
    <mergeCell ref="I50:S50"/>
    <mergeCell ref="I51:S51"/>
    <mergeCell ref="I52:S52"/>
    <mergeCell ref="W44:Z44"/>
    <mergeCell ref="T44:V44"/>
    <mergeCell ref="T40:V40"/>
    <mergeCell ref="T39:V39"/>
    <mergeCell ref="W39:Z39"/>
    <mergeCell ref="A56:F58"/>
    <mergeCell ref="G57:K58"/>
    <mergeCell ref="L59:M59"/>
    <mergeCell ref="L57:O57"/>
    <mergeCell ref="W40:Z40"/>
    <mergeCell ref="T42:V42"/>
    <mergeCell ref="W42:Z42"/>
    <mergeCell ref="T43:V43"/>
    <mergeCell ref="W43:Z43"/>
    <mergeCell ref="I40:S40"/>
    <mergeCell ref="I41:S41"/>
    <mergeCell ref="I42:S42"/>
    <mergeCell ref="I43:S43"/>
    <mergeCell ref="I44:S44"/>
    <mergeCell ref="A46:D46"/>
    <mergeCell ref="E46:H46"/>
    <mergeCell ref="I46:Z47"/>
    <mergeCell ref="A54:I54"/>
    <mergeCell ref="A55:I55"/>
    <mergeCell ref="J54:O54"/>
    <mergeCell ref="P54:AL54"/>
    <mergeCell ref="AA46:AC46"/>
    <mergeCell ref="AD46:AF46"/>
    <mergeCell ref="AG46:AH46"/>
    <mergeCell ref="A60:B62"/>
    <mergeCell ref="C60:D62"/>
    <mergeCell ref="E60:E62"/>
    <mergeCell ref="F60:G60"/>
    <mergeCell ref="F61:G61"/>
    <mergeCell ref="F62:G62"/>
    <mergeCell ref="G59:H59"/>
    <mergeCell ref="I59:K59"/>
    <mergeCell ref="A59:F59"/>
    <mergeCell ref="AA5:AB5"/>
    <mergeCell ref="Y5:Z5"/>
    <mergeCell ref="J55:K55"/>
    <mergeCell ref="L55:O55"/>
    <mergeCell ref="P55:AL55"/>
    <mergeCell ref="W49:Z49"/>
    <mergeCell ref="T52:V52"/>
    <mergeCell ref="W52:Z52"/>
    <mergeCell ref="S7:U7"/>
    <mergeCell ref="Q7:R7"/>
    <mergeCell ref="I20:S20"/>
    <mergeCell ref="I21:S21"/>
    <mergeCell ref="I22:S22"/>
    <mergeCell ref="I23:S23"/>
    <mergeCell ref="I24:S24"/>
    <mergeCell ref="I25:S25"/>
    <mergeCell ref="T29:V29"/>
    <mergeCell ref="T27:V27"/>
    <mergeCell ref="I27:S27"/>
    <mergeCell ref="I28:S28"/>
    <mergeCell ref="I29:S29"/>
    <mergeCell ref="I30:S30"/>
    <mergeCell ref="I31:S31"/>
    <mergeCell ref="I32:S32"/>
    <mergeCell ref="X7:Z7"/>
    <mergeCell ref="V7:W7"/>
    <mergeCell ref="I37:S37"/>
    <mergeCell ref="I38:S38"/>
    <mergeCell ref="H60:I60"/>
    <mergeCell ref="H61:I61"/>
    <mergeCell ref="H62:I62"/>
    <mergeCell ref="L60:M60"/>
    <mergeCell ref="L62:M62"/>
    <mergeCell ref="L61:M61"/>
    <mergeCell ref="I33:S33"/>
    <mergeCell ref="N59:O59"/>
    <mergeCell ref="P57:S57"/>
    <mergeCell ref="T57:W57"/>
    <mergeCell ref="X57:AA58"/>
    <mergeCell ref="G56:AA56"/>
    <mergeCell ref="T49:V49"/>
    <mergeCell ref="W51:Z51"/>
    <mergeCell ref="T51:V51"/>
    <mergeCell ref="W48:Z48"/>
    <mergeCell ref="T30:V30"/>
    <mergeCell ref="W30:Z30"/>
    <mergeCell ref="L58:O58"/>
    <mergeCell ref="P58:S58"/>
    <mergeCell ref="W29:Z29"/>
    <mergeCell ref="AG44:AH44"/>
    <mergeCell ref="AK4:AL4"/>
    <mergeCell ref="F11:H11"/>
    <mergeCell ref="I11:U11"/>
    <mergeCell ref="E13:H13"/>
    <mergeCell ref="V11:X11"/>
    <mergeCell ref="F12:H12"/>
    <mergeCell ref="I12:U12"/>
    <mergeCell ref="V12:X12"/>
    <mergeCell ref="AB4:AC4"/>
    <mergeCell ref="AD4:AE4"/>
    <mergeCell ref="AA7:AE7"/>
    <mergeCell ref="F8:H8"/>
    <mergeCell ref="V8:X8"/>
    <mergeCell ref="I8:U8"/>
    <mergeCell ref="F9:H9"/>
    <mergeCell ref="I9:U9"/>
    <mergeCell ref="V9:X9"/>
    <mergeCell ref="F10:H10"/>
    <mergeCell ref="V10:X10"/>
    <mergeCell ref="I10:U10"/>
    <mergeCell ref="AF7:AL7"/>
    <mergeCell ref="Q6:AL6"/>
  </mergeCells>
  <phoneticPr fontId="1"/>
  <conditionalFormatting sqref="C16:C21">
    <cfRule type="expression" dxfId="36" priority="59" stopIfTrue="1">
      <formula>G15=""</formula>
    </cfRule>
  </conditionalFormatting>
  <conditionalFormatting sqref="G59:H59 L59:M59 P59:Q59 T59:U59 AN16:AP28 AP29:AP44 AN29:AO45 AN48:AO58">
    <cfRule type="cellIs" dxfId="35" priority="60" stopIfTrue="1" operator="equal">
      <formula>0</formula>
    </cfRule>
  </conditionalFormatting>
  <conditionalFormatting sqref="C49:C50">
    <cfRule type="expression" dxfId="34" priority="47" stopIfTrue="1">
      <formula>G48=""</formula>
    </cfRule>
  </conditionalFormatting>
  <conditionalFormatting sqref="C52">
    <cfRule type="expression" dxfId="33" priority="46" stopIfTrue="1">
      <formula>G49=""</formula>
    </cfRule>
  </conditionalFormatting>
  <conditionalFormatting sqref="AL48">
    <cfRule type="cellIs" dxfId="32" priority="43" stopIfTrue="1" operator="equal">
      <formula>0</formula>
    </cfRule>
  </conditionalFormatting>
  <conditionalFormatting sqref="AL49">
    <cfRule type="cellIs" dxfId="31" priority="40" stopIfTrue="1" operator="equal">
      <formula>0</formula>
    </cfRule>
  </conditionalFormatting>
  <conditionalFormatting sqref="AL17">
    <cfRule type="cellIs" dxfId="30" priority="32" stopIfTrue="1" operator="equal">
      <formula>0</formula>
    </cfRule>
  </conditionalFormatting>
  <conditionalFormatting sqref="AL18">
    <cfRule type="cellIs" dxfId="29" priority="31" stopIfTrue="1" operator="equal">
      <formula>0</formula>
    </cfRule>
  </conditionalFormatting>
  <conditionalFormatting sqref="AL19">
    <cfRule type="cellIs" dxfId="28" priority="30" stopIfTrue="1" operator="equal">
      <formula>0</formula>
    </cfRule>
  </conditionalFormatting>
  <conditionalFormatting sqref="AL20">
    <cfRule type="cellIs" dxfId="27" priority="29" stopIfTrue="1" operator="equal">
      <formula>0</formula>
    </cfRule>
  </conditionalFormatting>
  <conditionalFormatting sqref="AL21">
    <cfRule type="cellIs" dxfId="26" priority="28" stopIfTrue="1" operator="equal">
      <formula>0</formula>
    </cfRule>
  </conditionalFormatting>
  <conditionalFormatting sqref="AL16">
    <cfRule type="cellIs" dxfId="25" priority="21" stopIfTrue="1" operator="equal">
      <formula>0</formula>
    </cfRule>
  </conditionalFormatting>
  <conditionalFormatting sqref="AL15">
    <cfRule type="cellIs" dxfId="24" priority="20" stopIfTrue="1" operator="equal">
      <formula>0</formula>
    </cfRule>
  </conditionalFormatting>
  <conditionalFormatting sqref="C22:C44">
    <cfRule type="expression" dxfId="23" priority="6" stopIfTrue="1">
      <formula>G21=""</formula>
    </cfRule>
  </conditionalFormatting>
  <conditionalFormatting sqref="AL22:AL44">
    <cfRule type="cellIs" dxfId="22" priority="5" stopIfTrue="1" operator="equal">
      <formula>0</formula>
    </cfRule>
  </conditionalFormatting>
  <conditionalFormatting sqref="AL50:AL51">
    <cfRule type="cellIs" dxfId="21" priority="3" stopIfTrue="1" operator="equal">
      <formula>0</formula>
    </cfRule>
  </conditionalFormatting>
  <conditionalFormatting sqref="C51">
    <cfRule type="expression" dxfId="20" priority="4" stopIfTrue="1">
      <formula>G48=""</formula>
    </cfRule>
  </conditionalFormatting>
  <conditionalFormatting sqref="AL52">
    <cfRule type="cellIs" dxfId="19" priority="2" stopIfTrue="1" operator="equal">
      <formula>0</formula>
    </cfRule>
  </conditionalFormatting>
  <conditionalFormatting sqref="X59:AA59">
    <cfRule type="cellIs" dxfId="18" priority="1" stopIfTrue="1" operator="equal">
      <formula>0</formula>
    </cfRule>
  </conditionalFormatting>
  <dataValidations count="4">
    <dataValidation imeMode="hiragana" allowBlank="1" showInputMessage="1" showErrorMessage="1" sqref="AF5:AL5 N4:N7 A14 Y5 AA7 F4:M5 I15:I45 AN4:AP5 E14 J45:Z45 O4:X5 Y4:AA4 AC5:AD5 E47 I11 F8:F12 AA5 A47 J54 I48:I53 P54:P55 J53:Z53" xr:uid="{56E222B2-DEDC-4529-AD14-5CC23BC46B4C}"/>
    <dataValidation imeMode="halfAlpha" allowBlank="1" showInputMessage="1" showErrorMessage="1" sqref="AS17:AS37 AS39:AS40 AW44:BB44 AC15:AD45 AA15:AA45 AE45 AG15:AG44 AL15:AL45 AF48:AF53 AC48:AD52 AP56 AN56:AO58 AN16:AP45 AI15:AI45 AN48:AP55 AA48:AA53 AF15:AF45 AG48:AG52 AL48:AL53 AC53:AE53 AI48:AI53" xr:uid="{B08D9DA0-ABE0-4651-9F0A-031EDF73CA1D}"/>
    <dataValidation type="list" imeMode="hiragana" allowBlank="1" showInputMessage="1" showErrorMessage="1" sqref="W48:Z52 W15:Z44" xr:uid="{3B1D7429-F19A-4498-8AF2-173BF23349EE}">
      <formula1>INDIRECT($T15)</formula1>
    </dataValidation>
    <dataValidation type="list" allowBlank="1" showInputMessage="1" showErrorMessage="1" sqref="F7:M7" xr:uid="{E1402D4D-E5A3-4451-9017-9183D0F8917F}">
      <formula1>INDIRECT($Q$6)</formula1>
    </dataValidation>
  </dataValidations>
  <pageMargins left="0.7" right="0.7" top="0.75" bottom="0.75" header="0.3" footer="0.3"/>
  <pageSetup paperSize="9" scale="96"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3F14FA7-8AF6-4C7C-9F19-77FF0B9F0845}">
          <x14:formula1>
            <xm:f>計算用シート!$AW$6</xm:f>
          </x14:formula1>
          <xm:sqref>F6:M6</xm:sqref>
        </x14:dataValidation>
        <x14:dataValidation type="list" allowBlank="1" showInputMessage="1" showErrorMessage="1" xr:uid="{1C8C84A4-40D0-453D-8ECB-D1F6D9C7A8A2}">
          <x14:formula1>
            <xm:f>計算用シート!$AX$6:$AX$74</xm:f>
          </x14:formula1>
          <xm:sqref>Q6</xm:sqref>
        </x14:dataValidation>
        <x14:dataValidation type="list" allowBlank="1" showInputMessage="1" showErrorMessage="1" xr:uid="{B14BAE4B-0222-4BEB-8C71-836A2688424B}">
          <x14:formula1>
            <xm:f>計算用シート!$BP$6:$BP$9</xm:f>
          </x14:formula1>
          <xm:sqref>T48:V52 T15:V44</xm:sqref>
        </x14:dataValidation>
        <x14:dataValidation type="list" imeMode="hiragana" allowBlank="1" showInputMessage="1" showErrorMessage="1" xr:uid="{B260B90A-CA70-4616-8F45-D0DB45E52153}">
          <x14:formula1>
            <xm:f>計算用シート!$F$10:$F$11</xm:f>
          </x14:formula1>
          <xm:sqref>J55:K55</xm:sqref>
        </x14:dataValidation>
        <x14:dataValidation type="list" allowBlank="1" showInputMessage="1" showErrorMessage="1" xr:uid="{694F7899-8AF5-4DE4-9EF5-85E7EEF17F5F}">
          <x14:formula1>
            <xm:f>履歴書様式!C101:C164</xm:f>
          </x14:formula1>
          <xm:sqref>AD4:AE4</xm:sqref>
        </x14:dataValidation>
        <x14:dataValidation type="list" allowBlank="1" showInputMessage="1" showErrorMessage="1" xr:uid="{7590BD2B-2F36-4BF3-B584-5457F121C199}">
          <x14:formula1>
            <xm:f>履歴書様式!D102:D113</xm:f>
          </x14:formula1>
          <xm:sqref>AG4</xm:sqref>
        </x14:dataValidation>
        <x14:dataValidation type="list" allowBlank="1" showInputMessage="1" showErrorMessage="1" xr:uid="{BEDCABE7-8F15-41C5-972D-A4B422AF63A0}">
          <x14:formula1>
            <xm:f>履歴書様式!C102:C132</xm:f>
          </x14:formula1>
          <xm:sqref>AI4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2:BC164"/>
  <sheetViews>
    <sheetView tabSelected="1" view="pageBreakPreview" zoomScale="115" zoomScaleNormal="100" zoomScaleSheetLayoutView="115" workbookViewId="0">
      <selection activeCell="A19" sqref="A19:XFD21"/>
    </sheetView>
  </sheetViews>
  <sheetFormatPr defaultRowHeight="13.5"/>
  <cols>
    <col min="1" max="1" width="3.875" customWidth="1"/>
    <col min="2" max="2" width="2.75" customWidth="1"/>
    <col min="3" max="3" width="2.25" customWidth="1"/>
    <col min="4" max="4" width="2.75" customWidth="1"/>
    <col min="5" max="5" width="3" customWidth="1"/>
    <col min="6" max="6" width="2.125" customWidth="1"/>
    <col min="7" max="7" width="3.875" customWidth="1"/>
    <col min="8" max="8" width="2.75" customWidth="1"/>
    <col min="9" max="9" width="3.125" customWidth="1"/>
    <col min="10" max="10" width="2.75" customWidth="1"/>
    <col min="11" max="11" width="3.375" customWidth="1"/>
    <col min="12" max="12" width="2.875" customWidth="1"/>
    <col min="13" max="18" width="2.75" customWidth="1"/>
    <col min="19" max="20" width="1.375" customWidth="1"/>
    <col min="21" max="26" width="2.75" customWidth="1"/>
    <col min="27" max="34" width="1.375" customWidth="1"/>
    <col min="35" max="35" width="4" customWidth="1"/>
    <col min="36" max="36" width="2.75" customWidth="1"/>
    <col min="37" max="37" width="2.75" hidden="1" customWidth="1"/>
    <col min="38" max="43" width="2.75" customWidth="1"/>
    <col min="44" max="44" width="2.125" customWidth="1"/>
    <col min="45" max="45" width="2.75" customWidth="1"/>
    <col min="46" max="46" width="2.5" customWidth="1"/>
    <col min="47" max="47" width="1.875" customWidth="1"/>
    <col min="48" max="48" width="2.5" customWidth="1"/>
    <col min="49" max="49" width="2.75" customWidth="1"/>
  </cols>
  <sheetData>
    <row r="2" spans="1:55" ht="21">
      <c r="A2" s="79" t="s">
        <v>74</v>
      </c>
      <c r="B2" s="12"/>
      <c r="C2" s="12"/>
      <c r="D2" s="12"/>
      <c r="E2" s="12"/>
    </row>
    <row r="3" spans="1:55" ht="17.25" customHeight="1">
      <c r="N3" s="603" t="s">
        <v>28</v>
      </c>
      <c r="O3" s="603"/>
      <c r="P3" s="604"/>
      <c r="Q3" s="604"/>
      <c r="R3" s="77" t="s">
        <v>1</v>
      </c>
      <c r="S3" s="605"/>
      <c r="T3" s="605"/>
      <c r="U3" s="77" t="s">
        <v>2</v>
      </c>
      <c r="V3" s="193"/>
      <c r="W3" s="77" t="s">
        <v>3</v>
      </c>
    </row>
    <row r="4" spans="1:55">
      <c r="A4" s="568" t="s">
        <v>7</v>
      </c>
      <c r="B4" s="569"/>
      <c r="C4" s="569"/>
      <c r="D4" s="569"/>
      <c r="E4" s="570"/>
      <c r="F4" s="570"/>
      <c r="G4" s="570"/>
      <c r="H4" s="570"/>
      <c r="I4" s="570"/>
      <c r="J4" s="570"/>
      <c r="K4" s="570"/>
      <c r="L4" s="570"/>
      <c r="M4" s="570"/>
      <c r="N4" s="570"/>
      <c r="O4" s="570"/>
      <c r="P4" s="570"/>
      <c r="Q4" s="570"/>
      <c r="R4" s="570"/>
      <c r="S4" s="570"/>
      <c r="T4" s="570"/>
      <c r="U4" s="570"/>
      <c r="V4" s="570"/>
      <c r="W4" s="570"/>
    </row>
    <row r="5" spans="1:55" s="175" customFormat="1" ht="42" customHeight="1">
      <c r="A5" s="571" t="s">
        <v>0</v>
      </c>
      <c r="B5" s="572"/>
      <c r="C5" s="572"/>
      <c r="D5" s="573"/>
      <c r="E5" s="574"/>
      <c r="F5" s="574"/>
      <c r="G5" s="574"/>
      <c r="H5" s="574"/>
      <c r="I5" s="574"/>
      <c r="J5" s="574"/>
      <c r="K5" s="574"/>
      <c r="L5" s="574"/>
      <c r="M5" s="574"/>
      <c r="N5" s="574"/>
      <c r="O5" s="574"/>
      <c r="P5" s="574"/>
      <c r="Q5" s="574"/>
      <c r="R5" s="574"/>
      <c r="S5" s="574"/>
      <c r="T5" s="574"/>
      <c r="U5" s="574"/>
      <c r="V5" s="574"/>
      <c r="W5" s="574"/>
      <c r="AS5" s="176"/>
      <c r="AT5" s="177"/>
      <c r="AU5" s="177"/>
      <c r="AV5" s="177"/>
      <c r="BC5" s="178"/>
    </row>
    <row r="6" spans="1:55" ht="30.75" customHeight="1">
      <c r="A6" s="575"/>
      <c r="B6" s="576"/>
      <c r="C6" s="576"/>
      <c r="D6" s="576"/>
      <c r="E6" s="201"/>
      <c r="F6" s="179" t="s">
        <v>1</v>
      </c>
      <c r="G6" s="160"/>
      <c r="H6" s="179" t="s">
        <v>2</v>
      </c>
      <c r="I6" s="160"/>
      <c r="J6" s="179" t="s">
        <v>3</v>
      </c>
      <c r="K6" s="179" t="s">
        <v>78</v>
      </c>
      <c r="L6" s="160"/>
      <c r="M6" s="179" t="s">
        <v>5</v>
      </c>
      <c r="N6" s="180" t="s">
        <v>6</v>
      </c>
      <c r="O6" s="161"/>
      <c r="P6" s="580" t="s">
        <v>75</v>
      </c>
      <c r="Q6" s="580"/>
      <c r="R6" s="81"/>
      <c r="S6" s="581"/>
      <c r="T6" s="581"/>
      <c r="U6" s="580" t="s">
        <v>76</v>
      </c>
      <c r="V6" s="580"/>
      <c r="W6" s="82"/>
      <c r="X6" s="11"/>
    </row>
    <row r="7" spans="1:55">
      <c r="A7" s="577" t="s">
        <v>7</v>
      </c>
      <c r="B7" s="578"/>
      <c r="C7" s="578"/>
      <c r="D7" s="578"/>
      <c r="E7" s="579"/>
      <c r="F7" s="579"/>
      <c r="G7" s="579"/>
      <c r="H7" s="579"/>
      <c r="I7" s="579"/>
      <c r="J7" s="579"/>
      <c r="K7" s="579"/>
      <c r="L7" s="579"/>
      <c r="M7" s="579"/>
      <c r="N7" s="579"/>
      <c r="O7" s="579"/>
      <c r="P7" s="579"/>
      <c r="Q7" s="579"/>
      <c r="R7" s="579"/>
      <c r="S7" s="579"/>
      <c r="T7" s="579"/>
      <c r="U7" s="579"/>
      <c r="V7" s="579"/>
      <c r="W7" s="579"/>
      <c r="X7" s="542" t="s">
        <v>15</v>
      </c>
      <c r="Y7" s="543"/>
      <c r="Z7" s="543"/>
      <c r="AA7" s="543"/>
      <c r="AB7" s="543"/>
      <c r="AC7" s="543"/>
      <c r="AD7" s="543"/>
      <c r="AE7" s="543"/>
      <c r="AF7" s="543"/>
      <c r="AG7" s="543"/>
      <c r="AH7" s="543"/>
      <c r="AI7" s="544"/>
    </row>
    <row r="8" spans="1:55" ht="16.5" customHeight="1">
      <c r="A8" s="582" t="s">
        <v>13</v>
      </c>
      <c r="B8" s="583"/>
      <c r="C8" s="583"/>
      <c r="D8" s="583"/>
      <c r="E8" s="584" t="s">
        <v>14</v>
      </c>
      <c r="F8" s="584"/>
      <c r="G8" s="585"/>
      <c r="H8" s="585"/>
      <c r="I8" s="585"/>
      <c r="J8" s="585"/>
      <c r="K8" s="585"/>
      <c r="L8" s="586"/>
      <c r="M8" s="586"/>
      <c r="N8" s="586"/>
      <c r="O8" s="586"/>
      <c r="P8" s="586"/>
      <c r="Q8" s="586"/>
      <c r="R8" s="586"/>
      <c r="S8" s="586"/>
      <c r="T8" s="586"/>
      <c r="U8" s="586"/>
      <c r="V8" s="586"/>
      <c r="W8" s="587"/>
      <c r="X8" s="588"/>
      <c r="Y8" s="589"/>
      <c r="Z8" s="589"/>
      <c r="AA8" s="589"/>
      <c r="AB8" s="589"/>
      <c r="AC8" s="589"/>
      <c r="AD8" s="589"/>
      <c r="AE8" s="589"/>
      <c r="AF8" s="589"/>
      <c r="AG8" s="589"/>
      <c r="AH8" s="589"/>
      <c r="AI8" s="590"/>
    </row>
    <row r="9" spans="1:55" ht="30" customHeight="1">
      <c r="A9" s="594"/>
      <c r="B9" s="595"/>
      <c r="C9" s="595"/>
      <c r="D9" s="595"/>
      <c r="E9" s="595"/>
      <c r="F9" s="595"/>
      <c r="G9" s="595"/>
      <c r="H9" s="595"/>
      <c r="I9" s="595"/>
      <c r="J9" s="595"/>
      <c r="K9" s="595"/>
      <c r="L9" s="595"/>
      <c r="M9" s="595"/>
      <c r="N9" s="595"/>
      <c r="O9" s="595"/>
      <c r="P9" s="595"/>
      <c r="Q9" s="595"/>
      <c r="R9" s="595"/>
      <c r="S9" s="595"/>
      <c r="T9" s="595"/>
      <c r="U9" s="595"/>
      <c r="V9" s="595"/>
      <c r="W9" s="595"/>
      <c r="X9" s="591"/>
      <c r="Y9" s="592"/>
      <c r="Z9" s="592"/>
      <c r="AA9" s="592"/>
      <c r="AB9" s="592"/>
      <c r="AC9" s="592"/>
      <c r="AD9" s="592"/>
      <c r="AE9" s="592"/>
      <c r="AF9" s="592"/>
      <c r="AG9" s="592"/>
      <c r="AH9" s="592"/>
      <c r="AI9" s="593"/>
    </row>
    <row r="10" spans="1:55">
      <c r="A10" s="577" t="s">
        <v>7</v>
      </c>
      <c r="B10" s="578"/>
      <c r="C10" s="578"/>
      <c r="D10" s="578"/>
      <c r="E10" s="579"/>
      <c r="F10" s="579"/>
      <c r="G10" s="579"/>
      <c r="H10" s="579"/>
      <c r="I10" s="579"/>
      <c r="J10" s="579"/>
      <c r="K10" s="579"/>
      <c r="L10" s="579"/>
      <c r="M10" s="579"/>
      <c r="N10" s="579"/>
      <c r="O10" s="579"/>
      <c r="P10" s="579"/>
      <c r="Q10" s="579"/>
      <c r="R10" s="579"/>
      <c r="S10" s="579"/>
      <c r="T10" s="579"/>
      <c r="U10" s="579"/>
      <c r="V10" s="579"/>
      <c r="W10" s="579"/>
      <c r="X10" s="542" t="s">
        <v>15</v>
      </c>
      <c r="Y10" s="543"/>
      <c r="Z10" s="543"/>
      <c r="AA10" s="543"/>
      <c r="AB10" s="543"/>
      <c r="AC10" s="543"/>
      <c r="AD10" s="543"/>
      <c r="AE10" s="543"/>
      <c r="AF10" s="543"/>
      <c r="AG10" s="543"/>
      <c r="AH10" s="543"/>
      <c r="AI10" s="544"/>
    </row>
    <row r="11" spans="1:55">
      <c r="A11" s="582" t="s">
        <v>13</v>
      </c>
      <c r="B11" s="583"/>
      <c r="C11" s="583"/>
      <c r="D11" s="583"/>
      <c r="E11" s="584" t="s">
        <v>14</v>
      </c>
      <c r="F11" s="584"/>
      <c r="G11" s="585"/>
      <c r="H11" s="585"/>
      <c r="I11" s="585"/>
      <c r="J11" s="585"/>
      <c r="K11" s="585"/>
      <c r="L11" s="606" t="s">
        <v>16</v>
      </c>
      <c r="M11" s="606"/>
      <c r="N11" s="606"/>
      <c r="O11" s="606"/>
      <c r="P11" s="606"/>
      <c r="Q11" s="606"/>
      <c r="R11" s="606"/>
      <c r="S11" s="606"/>
      <c r="T11" s="606"/>
      <c r="U11" s="606"/>
      <c r="V11" s="606"/>
      <c r="W11" s="606"/>
      <c r="X11" s="588"/>
      <c r="Y11" s="589"/>
      <c r="Z11" s="589"/>
      <c r="AA11" s="589"/>
      <c r="AB11" s="589"/>
      <c r="AC11" s="589"/>
      <c r="AD11" s="589"/>
      <c r="AE11" s="589"/>
      <c r="AF11" s="589"/>
      <c r="AG11" s="589"/>
      <c r="AH11" s="589"/>
      <c r="AI11" s="590"/>
    </row>
    <row r="12" spans="1:55" ht="30" customHeight="1">
      <c r="A12" s="594"/>
      <c r="B12" s="595"/>
      <c r="C12" s="595"/>
      <c r="D12" s="595"/>
      <c r="E12" s="595"/>
      <c r="F12" s="595"/>
      <c r="G12" s="595"/>
      <c r="H12" s="595"/>
      <c r="I12" s="595"/>
      <c r="J12" s="595"/>
      <c r="K12" s="595"/>
      <c r="L12" s="595"/>
      <c r="M12" s="595"/>
      <c r="N12" s="595"/>
      <c r="O12" s="595"/>
      <c r="P12" s="595"/>
      <c r="Q12" s="595"/>
      <c r="R12" s="595"/>
      <c r="S12" s="595"/>
      <c r="T12" s="595"/>
      <c r="U12" s="595"/>
      <c r="V12" s="595"/>
      <c r="W12" s="595"/>
      <c r="X12" s="591"/>
      <c r="Y12" s="592"/>
      <c r="Z12" s="592"/>
      <c r="AA12" s="592"/>
      <c r="AB12" s="592"/>
      <c r="AC12" s="592"/>
      <c r="AD12" s="592"/>
      <c r="AE12" s="592"/>
      <c r="AF12" s="592"/>
      <c r="AG12" s="592"/>
      <c r="AH12" s="592"/>
      <c r="AI12" s="593"/>
    </row>
    <row r="13" spans="1:55" ht="12.75" customHeight="1"/>
    <row r="14" spans="1:55" ht="22.5" customHeight="1">
      <c r="A14" s="552" t="s">
        <v>9</v>
      </c>
      <c r="B14" s="552"/>
      <c r="C14" s="552"/>
      <c r="D14" s="552"/>
      <c r="E14" s="552"/>
      <c r="F14" s="552"/>
      <c r="G14" s="552" t="s">
        <v>10</v>
      </c>
      <c r="H14" s="552"/>
      <c r="I14" s="552"/>
      <c r="J14" s="552"/>
      <c r="K14" s="552"/>
      <c r="L14" s="552"/>
      <c r="M14" s="553" t="s">
        <v>1406</v>
      </c>
      <c r="N14" s="554"/>
      <c r="O14" s="554"/>
      <c r="P14" s="554"/>
      <c r="Q14" s="554"/>
      <c r="R14" s="554"/>
      <c r="S14" s="554"/>
      <c r="T14" s="554"/>
      <c r="U14" s="554"/>
      <c r="V14" s="554"/>
      <c r="W14" s="554"/>
      <c r="X14" s="554"/>
      <c r="Y14" s="554"/>
      <c r="Z14" s="554"/>
      <c r="AA14" s="554"/>
      <c r="AB14" s="554"/>
      <c r="AC14" s="554"/>
      <c r="AD14" s="554"/>
      <c r="AE14" s="554"/>
      <c r="AF14" s="554"/>
      <c r="AG14" s="554"/>
      <c r="AH14" s="554"/>
      <c r="AI14" s="555"/>
    </row>
    <row r="15" spans="1:55" ht="12.75" customHeight="1">
      <c r="A15" s="181" t="s">
        <v>11</v>
      </c>
      <c r="B15" s="182" t="s">
        <v>1</v>
      </c>
      <c r="C15" s="182"/>
      <c r="D15" s="182" t="s">
        <v>2</v>
      </c>
      <c r="E15" s="182"/>
      <c r="F15" s="183"/>
      <c r="G15" s="181" t="s">
        <v>11</v>
      </c>
      <c r="H15" s="215" t="s">
        <v>1</v>
      </c>
      <c r="I15" s="182"/>
      <c r="J15" s="182" t="s">
        <v>2</v>
      </c>
      <c r="K15" s="182"/>
      <c r="L15" s="183"/>
      <c r="M15" s="556"/>
      <c r="N15" s="557"/>
      <c r="O15" s="557"/>
      <c r="P15" s="557"/>
      <c r="Q15" s="557"/>
      <c r="R15" s="557"/>
      <c r="S15" s="557"/>
      <c r="T15" s="557"/>
      <c r="U15" s="557"/>
      <c r="V15" s="557"/>
      <c r="W15" s="557"/>
      <c r="X15" s="557"/>
      <c r="Y15" s="557"/>
      <c r="Z15" s="557"/>
      <c r="AA15" s="557"/>
      <c r="AB15" s="557"/>
      <c r="AC15" s="557"/>
      <c r="AD15" s="557"/>
      <c r="AE15" s="557"/>
      <c r="AF15" s="557"/>
      <c r="AG15" s="557"/>
      <c r="AH15" s="557"/>
      <c r="AI15" s="558"/>
    </row>
    <row r="16" spans="1:55" ht="18.75" customHeight="1">
      <c r="A16" s="165"/>
      <c r="B16" s="203"/>
      <c r="C16" s="5"/>
      <c r="D16" s="205"/>
      <c r="E16" s="5"/>
      <c r="F16" s="31"/>
      <c r="G16" s="165"/>
      <c r="H16" s="213"/>
      <c r="I16" s="5"/>
      <c r="J16" s="205"/>
      <c r="K16" s="5"/>
      <c r="L16" s="31"/>
      <c r="M16" s="559"/>
      <c r="N16" s="560"/>
      <c r="O16" s="560"/>
      <c r="P16" s="560"/>
      <c r="Q16" s="560"/>
      <c r="R16" s="560"/>
      <c r="S16" s="560"/>
      <c r="T16" s="560"/>
      <c r="U16" s="560"/>
      <c r="V16" s="560"/>
      <c r="W16" s="561" t="s">
        <v>1408</v>
      </c>
      <c r="X16" s="561"/>
      <c r="Y16" s="561"/>
      <c r="Z16" s="561"/>
      <c r="AA16" s="561"/>
      <c r="AB16" s="561"/>
      <c r="AC16" s="561"/>
      <c r="AD16" s="561"/>
      <c r="AE16" s="561"/>
      <c r="AF16" s="561"/>
      <c r="AG16" s="561"/>
      <c r="AH16" s="561"/>
      <c r="AI16" s="562"/>
    </row>
    <row r="17" spans="1:48" ht="18.75" customHeight="1">
      <c r="A17" s="165"/>
      <c r="B17" s="203"/>
      <c r="C17" s="5"/>
      <c r="D17" s="205"/>
      <c r="E17" s="5"/>
      <c r="F17" s="31"/>
      <c r="G17" s="165"/>
      <c r="H17" s="213"/>
      <c r="I17" s="5"/>
      <c r="J17" s="205"/>
      <c r="K17" s="5"/>
      <c r="L17" s="31"/>
      <c r="M17" s="559"/>
      <c r="N17" s="560"/>
      <c r="O17" s="560"/>
      <c r="P17" s="560"/>
      <c r="Q17" s="560"/>
      <c r="R17" s="560"/>
      <c r="S17" s="560"/>
      <c r="T17" s="560"/>
      <c r="U17" s="560"/>
      <c r="V17" s="560"/>
      <c r="W17" s="561" t="s">
        <v>1409</v>
      </c>
      <c r="X17" s="561"/>
      <c r="Y17" s="561"/>
      <c r="Z17" s="561"/>
      <c r="AA17" s="561"/>
      <c r="AB17" s="561"/>
      <c r="AC17" s="561"/>
      <c r="AD17" s="561"/>
      <c r="AE17" s="561"/>
      <c r="AF17" s="561"/>
      <c r="AG17" s="561"/>
      <c r="AH17" s="561"/>
      <c r="AI17" s="562"/>
    </row>
    <row r="18" spans="1:48" ht="18.75" customHeight="1">
      <c r="A18" s="165"/>
      <c r="B18" s="203"/>
      <c r="C18" s="5"/>
      <c r="D18" s="205"/>
      <c r="E18" s="5"/>
      <c r="F18" s="31"/>
      <c r="G18" s="162"/>
      <c r="H18" s="213"/>
      <c r="I18" s="5"/>
      <c r="J18" s="214"/>
      <c r="K18" s="5"/>
      <c r="L18" s="31"/>
      <c r="M18" s="559"/>
      <c r="N18" s="560"/>
      <c r="O18" s="560"/>
      <c r="P18" s="560"/>
      <c r="Q18" s="560"/>
      <c r="R18" s="560"/>
      <c r="S18" s="560"/>
      <c r="T18" s="560"/>
      <c r="U18" s="560"/>
      <c r="V18" s="560"/>
      <c r="W18" s="560" t="s">
        <v>1410</v>
      </c>
      <c r="X18" s="560"/>
      <c r="Y18" s="560"/>
      <c r="Z18" s="560"/>
      <c r="AA18" s="560"/>
      <c r="AB18" s="560"/>
      <c r="AC18" s="560"/>
      <c r="AD18" s="560"/>
      <c r="AE18" s="560"/>
      <c r="AF18" s="560"/>
      <c r="AG18" s="560"/>
      <c r="AH18" s="560"/>
      <c r="AI18" s="596"/>
      <c r="AK18" t="str">
        <f t="shared" ref="AK18:AK23" si="0">SUBSTITUTE(SUBSTITUTE(SUBSTITUTE(G18,"昭和","S"),"平成","H"),"令和","R")</f>
        <v/>
      </c>
    </row>
    <row r="19" spans="1:48" ht="18.75" customHeight="1">
      <c r="A19" s="162"/>
      <c r="B19" s="213"/>
      <c r="C19" s="5"/>
      <c r="D19" s="205"/>
      <c r="E19" s="5"/>
      <c r="F19" s="31"/>
      <c r="G19" s="162"/>
      <c r="H19" s="213"/>
      <c r="I19" s="5"/>
      <c r="J19" s="205"/>
      <c r="K19" s="5"/>
      <c r="L19" s="31"/>
      <c r="M19" s="559"/>
      <c r="N19" s="560"/>
      <c r="O19" s="560"/>
      <c r="P19" s="560"/>
      <c r="Q19" s="560"/>
      <c r="R19" s="560"/>
      <c r="S19" s="560"/>
      <c r="T19" s="560"/>
      <c r="U19" s="560"/>
      <c r="V19" s="560"/>
      <c r="W19" s="560"/>
      <c r="X19" s="560"/>
      <c r="Y19" s="560"/>
      <c r="Z19" s="560"/>
      <c r="AA19" s="560"/>
      <c r="AB19" s="560"/>
      <c r="AC19" s="560"/>
      <c r="AD19" s="560"/>
      <c r="AE19" s="560"/>
      <c r="AF19" s="560"/>
      <c r="AG19" s="560"/>
      <c r="AH19" s="560"/>
      <c r="AI19" s="596"/>
      <c r="AK19" t="str">
        <f t="shared" si="0"/>
        <v/>
      </c>
    </row>
    <row r="20" spans="1:48" ht="18.75" customHeight="1">
      <c r="A20" s="165"/>
      <c r="B20" s="203"/>
      <c r="C20" s="5"/>
      <c r="D20" s="205"/>
      <c r="E20" s="5"/>
      <c r="F20" s="31"/>
      <c r="G20" s="165"/>
      <c r="H20" s="213"/>
      <c r="I20" s="5"/>
      <c r="J20" s="205"/>
      <c r="K20" s="5"/>
      <c r="L20" s="31"/>
      <c r="M20" s="559"/>
      <c r="N20" s="560"/>
      <c r="O20" s="560"/>
      <c r="P20" s="560"/>
      <c r="Q20" s="560"/>
      <c r="R20" s="560"/>
      <c r="S20" s="560"/>
      <c r="T20" s="560"/>
      <c r="U20" s="560"/>
      <c r="V20" s="560"/>
      <c r="W20" s="560"/>
      <c r="X20" s="560"/>
      <c r="Y20" s="560"/>
      <c r="Z20" s="560"/>
      <c r="AA20" s="560"/>
      <c r="AB20" s="560"/>
      <c r="AC20" s="560"/>
      <c r="AD20" s="560"/>
      <c r="AE20" s="560"/>
      <c r="AF20" s="560"/>
      <c r="AG20" s="560"/>
      <c r="AH20" s="560"/>
      <c r="AI20" s="596"/>
      <c r="AK20" t="str">
        <f t="shared" si="0"/>
        <v/>
      </c>
    </row>
    <row r="21" spans="1:48" ht="18.75" customHeight="1">
      <c r="A21" s="165"/>
      <c r="B21" s="203"/>
      <c r="C21" s="5"/>
      <c r="D21" s="205"/>
      <c r="E21" s="5"/>
      <c r="F21" s="31"/>
      <c r="G21" s="165"/>
      <c r="H21" s="203"/>
      <c r="I21" s="5"/>
      <c r="J21" s="205"/>
      <c r="K21" s="5"/>
      <c r="L21" s="31"/>
      <c r="M21" s="559"/>
      <c r="N21" s="560"/>
      <c r="O21" s="560"/>
      <c r="P21" s="560"/>
      <c r="Q21" s="560"/>
      <c r="R21" s="560"/>
      <c r="S21" s="560"/>
      <c r="T21" s="560"/>
      <c r="U21" s="560"/>
      <c r="V21" s="560"/>
      <c r="W21" s="560"/>
      <c r="X21" s="560"/>
      <c r="Y21" s="560"/>
      <c r="Z21" s="560"/>
      <c r="AA21" s="560"/>
      <c r="AB21" s="560"/>
      <c r="AC21" s="560"/>
      <c r="AD21" s="560"/>
      <c r="AE21" s="560"/>
      <c r="AF21" s="560"/>
      <c r="AG21" s="560"/>
      <c r="AH21" s="560"/>
      <c r="AI21" s="596"/>
      <c r="AK21" t="str">
        <f t="shared" si="0"/>
        <v/>
      </c>
    </row>
    <row r="22" spans="1:48" ht="18.75" customHeight="1">
      <c r="A22" s="162"/>
      <c r="B22" s="213"/>
      <c r="C22" s="216"/>
      <c r="D22" s="214"/>
      <c r="E22" s="216"/>
      <c r="F22" s="217"/>
      <c r="G22" s="162"/>
      <c r="H22" s="213"/>
      <c r="I22" s="216"/>
      <c r="J22" s="214"/>
      <c r="K22" s="216"/>
      <c r="L22" s="217"/>
      <c r="M22" s="597"/>
      <c r="N22" s="598"/>
      <c r="O22" s="598"/>
      <c r="P22" s="598"/>
      <c r="Q22" s="598"/>
      <c r="R22" s="598"/>
      <c r="S22" s="598"/>
      <c r="T22" s="598"/>
      <c r="U22" s="598"/>
      <c r="V22" s="598"/>
      <c r="W22" s="598"/>
      <c r="X22" s="598"/>
      <c r="Y22" s="598"/>
      <c r="Z22" s="598"/>
      <c r="AA22" s="598"/>
      <c r="AB22" s="598"/>
      <c r="AC22" s="598"/>
      <c r="AD22" s="598"/>
      <c r="AE22" s="598"/>
      <c r="AF22" s="598"/>
      <c r="AG22" s="598"/>
      <c r="AH22" s="598"/>
      <c r="AI22" s="599"/>
      <c r="AK22" t="str">
        <f t="shared" si="0"/>
        <v/>
      </c>
    </row>
    <row r="23" spans="1:48" ht="18.75" customHeight="1">
      <c r="A23" s="170"/>
      <c r="B23" s="211"/>
      <c r="C23" s="13"/>
      <c r="D23" s="212"/>
      <c r="E23" s="13"/>
      <c r="F23" s="184"/>
      <c r="G23" s="170"/>
      <c r="H23" s="211"/>
      <c r="I23" s="13"/>
      <c r="J23" s="212"/>
      <c r="K23" s="13"/>
      <c r="L23" s="184"/>
      <c r="M23" s="600"/>
      <c r="N23" s="601"/>
      <c r="O23" s="601"/>
      <c r="P23" s="601"/>
      <c r="Q23" s="601"/>
      <c r="R23" s="601"/>
      <c r="S23" s="601"/>
      <c r="T23" s="601"/>
      <c r="U23" s="601"/>
      <c r="V23" s="601"/>
      <c r="W23" s="601"/>
      <c r="X23" s="601"/>
      <c r="Y23" s="601"/>
      <c r="Z23" s="601"/>
      <c r="AA23" s="601"/>
      <c r="AB23" s="601"/>
      <c r="AC23" s="601"/>
      <c r="AD23" s="601"/>
      <c r="AE23" s="601"/>
      <c r="AF23" s="601"/>
      <c r="AG23" s="601"/>
      <c r="AH23" s="601"/>
      <c r="AI23" s="602"/>
      <c r="AK23" t="str">
        <f t="shared" si="0"/>
        <v/>
      </c>
    </row>
    <row r="24" spans="1:48" ht="12.75" customHeight="1"/>
    <row r="25" spans="1:48" ht="12.75" customHeight="1"/>
    <row r="26" spans="1:48" s="175" customFormat="1" ht="22.5" customHeight="1">
      <c r="A26" s="552" t="s">
        <v>9</v>
      </c>
      <c r="B26" s="552"/>
      <c r="C26" s="552"/>
      <c r="D26" s="552"/>
      <c r="E26" s="552"/>
      <c r="F26" s="552"/>
      <c r="G26" s="552" t="s">
        <v>10</v>
      </c>
      <c r="H26" s="552"/>
      <c r="I26" s="552"/>
      <c r="J26" s="552"/>
      <c r="K26" s="552"/>
      <c r="L26" s="552"/>
      <c r="M26" s="553" t="s">
        <v>1573</v>
      </c>
      <c r="N26" s="554"/>
      <c r="O26" s="554"/>
      <c r="P26" s="554"/>
      <c r="Q26" s="554"/>
      <c r="R26" s="554"/>
      <c r="S26" s="554"/>
      <c r="T26" s="554"/>
      <c r="U26" s="554"/>
      <c r="V26" s="554"/>
      <c r="W26" s="554"/>
      <c r="X26" s="554"/>
      <c r="Y26" s="554"/>
      <c r="Z26" s="554"/>
      <c r="AA26" s="554"/>
      <c r="AB26" s="554"/>
      <c r="AC26" s="554"/>
      <c r="AD26" s="554"/>
      <c r="AE26" s="554"/>
      <c r="AF26" s="554"/>
      <c r="AG26" s="554"/>
      <c r="AH26" s="554"/>
      <c r="AI26" s="555"/>
      <c r="AJ26"/>
      <c r="AK26"/>
      <c r="AL26"/>
      <c r="AM26"/>
      <c r="AN26"/>
      <c r="AO26"/>
      <c r="AP26"/>
      <c r="AQ26"/>
      <c r="AR26"/>
      <c r="AT26" s="177"/>
      <c r="AU26" s="177"/>
      <c r="AV26" s="177"/>
    </row>
    <row r="27" spans="1:48" ht="15" customHeight="1">
      <c r="A27" s="181" t="s">
        <v>11</v>
      </c>
      <c r="B27" s="182" t="s">
        <v>1</v>
      </c>
      <c r="C27" s="182"/>
      <c r="D27" s="182" t="s">
        <v>2</v>
      </c>
      <c r="E27" s="182"/>
      <c r="F27" s="183"/>
      <c r="G27" s="198" t="s">
        <v>11</v>
      </c>
      <c r="H27" s="215" t="s">
        <v>1</v>
      </c>
      <c r="I27" s="199"/>
      <c r="J27" s="199" t="s">
        <v>2</v>
      </c>
      <c r="K27" s="199"/>
      <c r="L27" s="200"/>
      <c r="M27" s="556"/>
      <c r="N27" s="557"/>
      <c r="O27" s="557"/>
      <c r="P27" s="557"/>
      <c r="Q27" s="557"/>
      <c r="R27" s="557"/>
      <c r="S27" s="557"/>
      <c r="T27" s="557"/>
      <c r="U27" s="557"/>
      <c r="V27" s="557"/>
      <c r="W27" s="557"/>
      <c r="X27" s="557"/>
      <c r="Y27" s="557"/>
      <c r="Z27" s="557"/>
      <c r="AA27" s="557"/>
      <c r="AB27" s="557"/>
      <c r="AC27" s="557"/>
      <c r="AD27" s="557"/>
      <c r="AE27" s="557"/>
      <c r="AF27" s="557"/>
      <c r="AG27" s="557"/>
      <c r="AH27" s="557"/>
      <c r="AI27" s="558"/>
    </row>
    <row r="28" spans="1:48" ht="23.25" customHeight="1">
      <c r="A28" s="165"/>
      <c r="B28" s="203"/>
      <c r="C28" s="5"/>
      <c r="D28" s="205"/>
      <c r="E28" s="5"/>
      <c r="F28" s="31"/>
      <c r="G28" s="162"/>
      <c r="H28" s="213"/>
      <c r="I28" s="5"/>
      <c r="J28" s="214"/>
      <c r="K28" s="5"/>
      <c r="L28" s="31"/>
      <c r="M28" s="520"/>
      <c r="N28" s="521"/>
      <c r="O28" s="521"/>
      <c r="P28" s="521"/>
      <c r="Q28" s="521"/>
      <c r="R28" s="521"/>
      <c r="S28" s="521"/>
      <c r="T28" s="521"/>
      <c r="U28" s="521"/>
      <c r="V28" s="521"/>
      <c r="W28" s="521"/>
      <c r="X28" s="521"/>
      <c r="Y28" s="521"/>
      <c r="Z28" s="521"/>
      <c r="AA28" s="521"/>
      <c r="AB28" s="521"/>
      <c r="AC28" s="521"/>
      <c r="AD28" s="521"/>
      <c r="AE28" s="521"/>
      <c r="AF28" s="521"/>
      <c r="AG28" s="521"/>
      <c r="AH28" s="521"/>
      <c r="AI28" s="522"/>
    </row>
    <row r="29" spans="1:48" ht="23.25" customHeight="1">
      <c r="A29" s="162"/>
      <c r="B29" s="213"/>
      <c r="C29" s="5"/>
      <c r="D29" s="205"/>
      <c r="E29" s="5"/>
      <c r="F29" s="31"/>
      <c r="G29" s="162"/>
      <c r="H29" s="213"/>
      <c r="I29" s="5"/>
      <c r="J29" s="205"/>
      <c r="K29" s="5"/>
      <c r="L29" s="31"/>
      <c r="M29" s="520"/>
      <c r="N29" s="521"/>
      <c r="O29" s="521"/>
      <c r="P29" s="521"/>
      <c r="Q29" s="521"/>
      <c r="R29" s="521"/>
      <c r="S29" s="521"/>
      <c r="T29" s="521"/>
      <c r="U29" s="521"/>
      <c r="V29" s="521"/>
      <c r="W29" s="521"/>
      <c r="X29" s="521"/>
      <c r="Y29" s="521"/>
      <c r="Z29" s="521"/>
      <c r="AA29" s="521"/>
      <c r="AB29" s="521"/>
      <c r="AC29" s="521"/>
      <c r="AD29" s="521"/>
      <c r="AE29" s="521"/>
      <c r="AF29" s="521"/>
      <c r="AG29" s="521"/>
      <c r="AH29" s="521"/>
      <c r="AI29" s="522"/>
    </row>
    <row r="30" spans="1:48" ht="23.25" customHeight="1">
      <c r="A30" s="162"/>
      <c r="B30" s="213"/>
      <c r="C30" s="5"/>
      <c r="D30" s="205"/>
      <c r="E30" s="5"/>
      <c r="F30" s="31"/>
      <c r="G30" s="162"/>
      <c r="H30" s="203"/>
      <c r="I30" s="5"/>
      <c r="J30" s="205"/>
      <c r="K30" s="5"/>
      <c r="L30" s="31"/>
      <c r="M30" s="520"/>
      <c r="N30" s="521"/>
      <c r="O30" s="521"/>
      <c r="P30" s="521"/>
      <c r="Q30" s="521"/>
      <c r="R30" s="521"/>
      <c r="S30" s="521"/>
      <c r="T30" s="521"/>
      <c r="U30" s="521"/>
      <c r="V30" s="521"/>
      <c r="W30" s="521"/>
      <c r="X30" s="521"/>
      <c r="Y30" s="521"/>
      <c r="Z30" s="521"/>
      <c r="AA30" s="521"/>
      <c r="AB30" s="521"/>
      <c r="AC30" s="521"/>
      <c r="AD30" s="521"/>
      <c r="AE30" s="521"/>
      <c r="AF30" s="521"/>
      <c r="AG30" s="521"/>
      <c r="AH30" s="521"/>
      <c r="AI30" s="522"/>
    </row>
    <row r="31" spans="1:48" ht="23.25" customHeight="1">
      <c r="A31" s="162"/>
      <c r="B31" s="213"/>
      <c r="C31" s="5"/>
      <c r="D31" s="204"/>
      <c r="E31" s="5"/>
      <c r="F31" s="31"/>
      <c r="G31" s="162"/>
      <c r="H31" s="203"/>
      <c r="I31" s="5"/>
      <c r="J31" s="205"/>
      <c r="K31" s="5"/>
      <c r="L31" s="31"/>
      <c r="M31" s="520"/>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1:48" ht="23.25" customHeight="1">
      <c r="A32" s="162"/>
      <c r="B32" s="203"/>
      <c r="C32" s="5"/>
      <c r="D32" s="204"/>
      <c r="E32" s="5"/>
      <c r="F32" s="31"/>
      <c r="G32" s="165"/>
      <c r="H32" s="203"/>
      <c r="I32" s="5"/>
      <c r="J32" s="205"/>
      <c r="K32" s="5"/>
      <c r="L32" s="31"/>
      <c r="M32" s="520"/>
      <c r="N32" s="521"/>
      <c r="O32" s="521"/>
      <c r="P32" s="521"/>
      <c r="Q32" s="521"/>
      <c r="R32" s="521"/>
      <c r="S32" s="521"/>
      <c r="T32" s="521"/>
      <c r="U32" s="521"/>
      <c r="V32" s="521"/>
      <c r="W32" s="521"/>
      <c r="X32" s="521"/>
      <c r="Y32" s="521"/>
      <c r="Z32" s="521"/>
      <c r="AA32" s="521"/>
      <c r="AB32" s="521"/>
      <c r="AC32" s="521"/>
      <c r="AD32" s="521"/>
      <c r="AE32" s="521"/>
      <c r="AF32" s="521"/>
      <c r="AG32" s="521"/>
      <c r="AH32" s="521"/>
      <c r="AI32" s="522"/>
    </row>
    <row r="33" spans="1:35" ht="23.25" customHeight="1">
      <c r="A33" s="165"/>
      <c r="B33" s="203"/>
      <c r="C33" s="5"/>
      <c r="D33" s="204"/>
      <c r="E33" s="5"/>
      <c r="F33" s="31"/>
      <c r="G33" s="165"/>
      <c r="H33" s="203"/>
      <c r="I33" s="5"/>
      <c r="J33" s="205"/>
      <c r="K33" s="5"/>
      <c r="L33" s="31"/>
      <c r="M33" s="520"/>
      <c r="N33" s="521"/>
      <c r="O33" s="521"/>
      <c r="P33" s="521"/>
      <c r="Q33" s="521"/>
      <c r="R33" s="521"/>
      <c r="S33" s="521"/>
      <c r="T33" s="521"/>
      <c r="U33" s="521"/>
      <c r="V33" s="521"/>
      <c r="W33" s="521"/>
      <c r="X33" s="521"/>
      <c r="Y33" s="521"/>
      <c r="Z33" s="521"/>
      <c r="AA33" s="521"/>
      <c r="AB33" s="521"/>
      <c r="AC33" s="521"/>
      <c r="AD33" s="521"/>
      <c r="AE33" s="521"/>
      <c r="AF33" s="521"/>
      <c r="AG33" s="521"/>
      <c r="AH33" s="521"/>
      <c r="AI33" s="522"/>
    </row>
    <row r="34" spans="1:35" ht="23.25" customHeight="1">
      <c r="A34" s="165"/>
      <c r="B34" s="203"/>
      <c r="C34" s="5"/>
      <c r="D34" s="204"/>
      <c r="E34" s="5"/>
      <c r="F34" s="31"/>
      <c r="G34" s="165"/>
      <c r="H34" s="203"/>
      <c r="I34" s="5"/>
      <c r="J34" s="205"/>
      <c r="K34" s="5"/>
      <c r="L34" s="31"/>
      <c r="M34" s="520"/>
      <c r="N34" s="521"/>
      <c r="O34" s="521"/>
      <c r="P34" s="521"/>
      <c r="Q34" s="521"/>
      <c r="R34" s="521"/>
      <c r="S34" s="521"/>
      <c r="T34" s="521"/>
      <c r="U34" s="521"/>
      <c r="V34" s="521"/>
      <c r="W34" s="521"/>
      <c r="X34" s="521"/>
      <c r="Y34" s="521"/>
      <c r="Z34" s="521"/>
      <c r="AA34" s="521"/>
      <c r="AB34" s="521"/>
      <c r="AC34" s="521"/>
      <c r="AD34" s="521"/>
      <c r="AE34" s="521"/>
      <c r="AF34" s="521"/>
      <c r="AG34" s="521"/>
      <c r="AH34" s="521"/>
      <c r="AI34" s="522"/>
    </row>
    <row r="35" spans="1:35" ht="23.25" customHeight="1">
      <c r="A35" s="165"/>
      <c r="B35" s="203"/>
      <c r="C35" s="5"/>
      <c r="D35" s="204"/>
      <c r="E35" s="5"/>
      <c r="F35" s="31"/>
      <c r="G35" s="165"/>
      <c r="H35" s="203"/>
      <c r="I35" s="5"/>
      <c r="J35" s="205"/>
      <c r="K35" s="5"/>
      <c r="L35" s="31"/>
      <c r="M35" s="520"/>
      <c r="N35" s="521"/>
      <c r="O35" s="521"/>
      <c r="P35" s="521"/>
      <c r="Q35" s="521"/>
      <c r="R35" s="521"/>
      <c r="S35" s="521"/>
      <c r="T35" s="521"/>
      <c r="U35" s="521"/>
      <c r="V35" s="521"/>
      <c r="W35" s="521"/>
      <c r="X35" s="521"/>
      <c r="Y35" s="521"/>
      <c r="Z35" s="521"/>
      <c r="AA35" s="521"/>
      <c r="AB35" s="521"/>
      <c r="AC35" s="521"/>
      <c r="AD35" s="521"/>
      <c r="AE35" s="521"/>
      <c r="AF35" s="521"/>
      <c r="AG35" s="521"/>
      <c r="AH35" s="521"/>
      <c r="AI35" s="522"/>
    </row>
    <row r="36" spans="1:35" ht="23.25" customHeight="1">
      <c r="A36" s="165"/>
      <c r="B36" s="203"/>
      <c r="C36" s="5"/>
      <c r="D36" s="204"/>
      <c r="E36" s="5"/>
      <c r="F36" s="31"/>
      <c r="G36" s="165"/>
      <c r="H36" s="203"/>
      <c r="I36" s="5"/>
      <c r="J36" s="205"/>
      <c r="K36" s="5"/>
      <c r="L36" s="31"/>
      <c r="M36" s="520"/>
      <c r="N36" s="521"/>
      <c r="O36" s="521"/>
      <c r="P36" s="521"/>
      <c r="Q36" s="521"/>
      <c r="R36" s="521"/>
      <c r="S36" s="521"/>
      <c r="T36" s="521"/>
      <c r="U36" s="521"/>
      <c r="V36" s="521"/>
      <c r="W36" s="521"/>
      <c r="X36" s="521"/>
      <c r="Y36" s="521"/>
      <c r="Z36" s="521"/>
      <c r="AA36" s="521"/>
      <c r="AB36" s="521"/>
      <c r="AC36" s="521"/>
      <c r="AD36" s="521"/>
      <c r="AE36" s="521"/>
      <c r="AF36" s="521"/>
      <c r="AG36" s="521"/>
      <c r="AH36" s="521"/>
      <c r="AI36" s="522"/>
    </row>
    <row r="37" spans="1:35" ht="23.25" customHeight="1">
      <c r="A37" s="165"/>
      <c r="B37" s="203"/>
      <c r="C37" s="5"/>
      <c r="D37" s="204"/>
      <c r="E37" s="5"/>
      <c r="F37" s="31"/>
      <c r="G37" s="165"/>
      <c r="H37" s="203"/>
      <c r="I37" s="5"/>
      <c r="J37" s="205"/>
      <c r="K37" s="5"/>
      <c r="L37" s="31"/>
      <c r="M37" s="520"/>
      <c r="N37" s="521"/>
      <c r="O37" s="521"/>
      <c r="P37" s="521"/>
      <c r="Q37" s="521"/>
      <c r="R37" s="521"/>
      <c r="S37" s="521"/>
      <c r="T37" s="521"/>
      <c r="U37" s="521"/>
      <c r="V37" s="521"/>
      <c r="W37" s="521"/>
      <c r="X37" s="521"/>
      <c r="Y37" s="521"/>
      <c r="Z37" s="521"/>
      <c r="AA37" s="521"/>
      <c r="AB37" s="521"/>
      <c r="AC37" s="521"/>
      <c r="AD37" s="521"/>
      <c r="AE37" s="521"/>
      <c r="AF37" s="521"/>
      <c r="AG37" s="521"/>
      <c r="AH37" s="521"/>
      <c r="AI37" s="522"/>
    </row>
    <row r="38" spans="1:35" ht="23.25" customHeight="1">
      <c r="A38" s="165"/>
      <c r="B38" s="203"/>
      <c r="C38" s="5"/>
      <c r="D38" s="204"/>
      <c r="E38" s="5"/>
      <c r="F38" s="31"/>
      <c r="G38" s="165"/>
      <c r="H38" s="203"/>
      <c r="I38" s="5"/>
      <c r="J38" s="205"/>
      <c r="K38" s="5"/>
      <c r="L38" s="31"/>
      <c r="M38" s="520"/>
      <c r="N38" s="521"/>
      <c r="O38" s="521"/>
      <c r="P38" s="521"/>
      <c r="Q38" s="521"/>
      <c r="R38" s="521"/>
      <c r="S38" s="521"/>
      <c r="T38" s="521"/>
      <c r="U38" s="521"/>
      <c r="V38" s="521"/>
      <c r="W38" s="521"/>
      <c r="X38" s="521"/>
      <c r="Y38" s="521"/>
      <c r="Z38" s="521"/>
      <c r="AA38" s="521"/>
      <c r="AB38" s="521"/>
      <c r="AC38" s="521"/>
      <c r="AD38" s="521"/>
      <c r="AE38" s="521"/>
      <c r="AF38" s="521"/>
      <c r="AG38" s="521"/>
      <c r="AH38" s="521"/>
      <c r="AI38" s="522"/>
    </row>
    <row r="39" spans="1:35" ht="23.25" customHeight="1">
      <c r="A39" s="165"/>
      <c r="B39" s="203"/>
      <c r="C39" s="5"/>
      <c r="D39" s="204"/>
      <c r="E39" s="5"/>
      <c r="F39" s="31"/>
      <c r="G39" s="165"/>
      <c r="H39" s="203"/>
      <c r="I39" s="5"/>
      <c r="J39" s="205"/>
      <c r="K39" s="5"/>
      <c r="L39" s="31"/>
      <c r="M39" s="520"/>
      <c r="N39" s="521"/>
      <c r="O39" s="521"/>
      <c r="P39" s="521"/>
      <c r="Q39" s="521"/>
      <c r="R39" s="521"/>
      <c r="S39" s="521"/>
      <c r="T39" s="521"/>
      <c r="U39" s="521"/>
      <c r="V39" s="521"/>
      <c r="W39" s="521"/>
      <c r="X39" s="521"/>
      <c r="Y39" s="521"/>
      <c r="Z39" s="521"/>
      <c r="AA39" s="521"/>
      <c r="AB39" s="521"/>
      <c r="AC39" s="521"/>
      <c r="AD39" s="521"/>
      <c r="AE39" s="521"/>
      <c r="AF39" s="521"/>
      <c r="AG39" s="521"/>
      <c r="AH39" s="521"/>
      <c r="AI39" s="522"/>
    </row>
    <row r="40" spans="1:35" ht="23.25" customHeight="1">
      <c r="A40" s="165"/>
      <c r="B40" s="203"/>
      <c r="C40" s="5"/>
      <c r="D40" s="204"/>
      <c r="E40" s="5"/>
      <c r="F40" s="31"/>
      <c r="G40" s="165"/>
      <c r="H40" s="203"/>
      <c r="I40" s="5"/>
      <c r="J40" s="205"/>
      <c r="K40" s="5"/>
      <c r="L40" s="31"/>
      <c r="M40" s="520"/>
      <c r="N40" s="521"/>
      <c r="O40" s="521"/>
      <c r="P40" s="521"/>
      <c r="Q40" s="521"/>
      <c r="R40" s="521"/>
      <c r="S40" s="521"/>
      <c r="T40" s="521"/>
      <c r="U40" s="521"/>
      <c r="V40" s="521"/>
      <c r="W40" s="521"/>
      <c r="X40" s="521"/>
      <c r="Y40" s="521"/>
      <c r="Z40" s="521"/>
      <c r="AA40" s="521"/>
      <c r="AB40" s="521"/>
      <c r="AC40" s="521"/>
      <c r="AD40" s="521"/>
      <c r="AE40" s="521"/>
      <c r="AF40" s="521"/>
      <c r="AG40" s="521"/>
      <c r="AH40" s="521"/>
      <c r="AI40" s="522"/>
    </row>
    <row r="41" spans="1:35" ht="23.25" customHeight="1">
      <c r="A41" s="165"/>
      <c r="B41" s="203"/>
      <c r="C41" s="5"/>
      <c r="D41" s="204"/>
      <c r="E41" s="5"/>
      <c r="F41" s="31"/>
      <c r="G41" s="165"/>
      <c r="H41" s="203"/>
      <c r="I41" s="5"/>
      <c r="J41" s="205"/>
      <c r="K41" s="5"/>
      <c r="L41" s="31"/>
      <c r="M41" s="520"/>
      <c r="N41" s="521"/>
      <c r="O41" s="521"/>
      <c r="P41" s="521"/>
      <c r="Q41" s="521"/>
      <c r="R41" s="521"/>
      <c r="S41" s="521"/>
      <c r="T41" s="521"/>
      <c r="U41" s="521"/>
      <c r="V41" s="521"/>
      <c r="W41" s="521"/>
      <c r="X41" s="521"/>
      <c r="Y41" s="521"/>
      <c r="Z41" s="521"/>
      <c r="AA41" s="521"/>
      <c r="AB41" s="521"/>
      <c r="AC41" s="521"/>
      <c r="AD41" s="521"/>
      <c r="AE41" s="521"/>
      <c r="AF41" s="521"/>
      <c r="AG41" s="521"/>
      <c r="AH41" s="521"/>
      <c r="AI41" s="522"/>
    </row>
    <row r="42" spans="1:35" ht="23.25" customHeight="1">
      <c r="A42" s="165"/>
      <c r="B42" s="203"/>
      <c r="C42" s="5"/>
      <c r="D42" s="204"/>
      <c r="E42" s="5"/>
      <c r="F42" s="31"/>
      <c r="G42" s="165"/>
      <c r="H42" s="203"/>
      <c r="I42" s="5"/>
      <c r="J42" s="205"/>
      <c r="K42" s="5"/>
      <c r="L42" s="31"/>
      <c r="M42" s="520"/>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1:35" ht="23.25" customHeight="1">
      <c r="A43" s="165"/>
      <c r="B43" s="203"/>
      <c r="C43" s="5"/>
      <c r="D43" s="204"/>
      <c r="E43" s="5"/>
      <c r="F43" s="31"/>
      <c r="G43" s="165"/>
      <c r="H43" s="203"/>
      <c r="I43" s="5"/>
      <c r="J43" s="205"/>
      <c r="K43" s="5"/>
      <c r="L43" s="31"/>
      <c r="M43" s="520"/>
      <c r="N43" s="521"/>
      <c r="O43" s="521"/>
      <c r="P43" s="521"/>
      <c r="Q43" s="521"/>
      <c r="R43" s="521"/>
      <c r="S43" s="521"/>
      <c r="T43" s="521"/>
      <c r="U43" s="521"/>
      <c r="V43" s="521"/>
      <c r="W43" s="521"/>
      <c r="X43" s="521"/>
      <c r="Y43" s="521"/>
      <c r="Z43" s="521"/>
      <c r="AA43" s="521"/>
      <c r="AB43" s="521"/>
      <c r="AC43" s="521"/>
      <c r="AD43" s="521"/>
      <c r="AE43" s="521"/>
      <c r="AF43" s="521"/>
      <c r="AG43" s="521"/>
      <c r="AH43" s="521"/>
      <c r="AI43" s="522"/>
    </row>
    <row r="44" spans="1:35" ht="23.25" customHeight="1">
      <c r="A44" s="165"/>
      <c r="B44" s="203"/>
      <c r="C44" s="5"/>
      <c r="D44" s="204"/>
      <c r="E44" s="5"/>
      <c r="F44" s="31"/>
      <c r="G44" s="165"/>
      <c r="H44" s="203"/>
      <c r="I44" s="5"/>
      <c r="J44" s="205"/>
      <c r="K44" s="5"/>
      <c r="L44" s="31"/>
      <c r="M44" s="520"/>
      <c r="N44" s="521"/>
      <c r="O44" s="521"/>
      <c r="P44" s="521"/>
      <c r="Q44" s="521"/>
      <c r="R44" s="521"/>
      <c r="S44" s="521"/>
      <c r="T44" s="521"/>
      <c r="U44" s="521"/>
      <c r="V44" s="521"/>
      <c r="W44" s="521"/>
      <c r="X44" s="521"/>
      <c r="Y44" s="521"/>
      <c r="Z44" s="521"/>
      <c r="AA44" s="521"/>
      <c r="AB44" s="521"/>
      <c r="AC44" s="521"/>
      <c r="AD44" s="521"/>
      <c r="AE44" s="521"/>
      <c r="AF44" s="521"/>
      <c r="AG44" s="521"/>
      <c r="AH44" s="521"/>
      <c r="AI44" s="522"/>
    </row>
    <row r="45" spans="1:35" ht="23.25" customHeight="1">
      <c r="A45" s="165"/>
      <c r="B45" s="203"/>
      <c r="C45" s="5"/>
      <c r="D45" s="204"/>
      <c r="E45" s="5"/>
      <c r="F45" s="31"/>
      <c r="G45" s="165"/>
      <c r="H45" s="203"/>
      <c r="I45" s="5"/>
      <c r="J45" s="205"/>
      <c r="K45" s="5"/>
      <c r="L45" s="31"/>
      <c r="M45" s="520"/>
      <c r="N45" s="521"/>
      <c r="O45" s="521"/>
      <c r="P45" s="521"/>
      <c r="Q45" s="521"/>
      <c r="R45" s="521"/>
      <c r="S45" s="521"/>
      <c r="T45" s="521"/>
      <c r="U45" s="521"/>
      <c r="V45" s="521"/>
      <c r="W45" s="521"/>
      <c r="X45" s="521"/>
      <c r="Y45" s="521"/>
      <c r="Z45" s="521"/>
      <c r="AA45" s="521"/>
      <c r="AB45" s="521"/>
      <c r="AC45" s="521"/>
      <c r="AD45" s="521"/>
      <c r="AE45" s="521"/>
      <c r="AF45" s="521"/>
      <c r="AG45" s="521"/>
      <c r="AH45" s="521"/>
      <c r="AI45" s="522"/>
    </row>
    <row r="46" spans="1:35" ht="23.25" customHeight="1">
      <c r="A46" s="165"/>
      <c r="B46" s="203"/>
      <c r="C46" s="5"/>
      <c r="D46" s="204"/>
      <c r="E46" s="5"/>
      <c r="F46" s="31"/>
      <c r="G46" s="165"/>
      <c r="H46" s="203"/>
      <c r="I46" s="5"/>
      <c r="J46" s="205"/>
      <c r="K46" s="5"/>
      <c r="L46" s="31"/>
      <c r="M46" s="520"/>
      <c r="N46" s="521"/>
      <c r="O46" s="521"/>
      <c r="P46" s="521"/>
      <c r="Q46" s="521"/>
      <c r="R46" s="521"/>
      <c r="S46" s="521"/>
      <c r="T46" s="521"/>
      <c r="U46" s="521"/>
      <c r="V46" s="521"/>
      <c r="W46" s="521"/>
      <c r="X46" s="521"/>
      <c r="Y46" s="521"/>
      <c r="Z46" s="521"/>
      <c r="AA46" s="521"/>
      <c r="AB46" s="521"/>
      <c r="AC46" s="521"/>
      <c r="AD46" s="521"/>
      <c r="AE46" s="521"/>
      <c r="AF46" s="521"/>
      <c r="AG46" s="521"/>
      <c r="AH46" s="521"/>
      <c r="AI46" s="522"/>
    </row>
    <row r="47" spans="1:35" ht="23.25" customHeight="1">
      <c r="A47" s="165"/>
      <c r="B47" s="203"/>
      <c r="C47" s="5"/>
      <c r="D47" s="204"/>
      <c r="E47" s="5"/>
      <c r="F47" s="31"/>
      <c r="G47" s="165"/>
      <c r="H47" s="203"/>
      <c r="I47" s="5"/>
      <c r="J47" s="205"/>
      <c r="K47" s="5"/>
      <c r="L47" s="31"/>
      <c r="M47" s="520"/>
      <c r="N47" s="521"/>
      <c r="O47" s="521"/>
      <c r="P47" s="521"/>
      <c r="Q47" s="521"/>
      <c r="R47" s="521"/>
      <c r="S47" s="521"/>
      <c r="T47" s="521"/>
      <c r="U47" s="521"/>
      <c r="V47" s="521"/>
      <c r="W47" s="521"/>
      <c r="X47" s="521"/>
      <c r="Y47" s="521"/>
      <c r="Z47" s="521"/>
      <c r="AA47" s="521"/>
      <c r="AB47" s="521"/>
      <c r="AC47" s="521"/>
      <c r="AD47" s="521"/>
      <c r="AE47" s="521"/>
      <c r="AF47" s="521"/>
      <c r="AG47" s="521"/>
      <c r="AH47" s="521"/>
      <c r="AI47" s="522"/>
    </row>
    <row r="48" spans="1:35" ht="23.25" customHeight="1">
      <c r="A48" s="165"/>
      <c r="B48" s="203"/>
      <c r="C48" s="5"/>
      <c r="D48" s="204"/>
      <c r="E48" s="5"/>
      <c r="F48" s="31"/>
      <c r="G48" s="165"/>
      <c r="H48" s="203"/>
      <c r="I48" s="5"/>
      <c r="J48" s="205"/>
      <c r="K48" s="5"/>
      <c r="L48" s="31"/>
      <c r="M48" s="520"/>
      <c r="N48" s="521"/>
      <c r="O48" s="521"/>
      <c r="P48" s="521"/>
      <c r="Q48" s="521"/>
      <c r="R48" s="521"/>
      <c r="S48" s="521"/>
      <c r="T48" s="521"/>
      <c r="U48" s="521"/>
      <c r="V48" s="521"/>
      <c r="W48" s="521"/>
      <c r="X48" s="521"/>
      <c r="Y48" s="521"/>
      <c r="Z48" s="521"/>
      <c r="AA48" s="521"/>
      <c r="AB48" s="521"/>
      <c r="AC48" s="521"/>
      <c r="AD48" s="521"/>
      <c r="AE48" s="521"/>
      <c r="AF48" s="521"/>
      <c r="AG48" s="521"/>
      <c r="AH48" s="521"/>
      <c r="AI48" s="522"/>
    </row>
    <row r="49" spans="1:48" ht="23.25" customHeight="1">
      <c r="A49" s="165"/>
      <c r="B49" s="203"/>
      <c r="C49" s="5"/>
      <c r="D49" s="204"/>
      <c r="E49" s="5"/>
      <c r="F49" s="31"/>
      <c r="G49" s="165"/>
      <c r="H49" s="203"/>
      <c r="I49" s="5"/>
      <c r="J49" s="205"/>
      <c r="K49" s="5"/>
      <c r="L49" s="31"/>
      <c r="M49" s="520"/>
      <c r="N49" s="521"/>
      <c r="O49" s="521"/>
      <c r="P49" s="521"/>
      <c r="Q49" s="521"/>
      <c r="R49" s="521"/>
      <c r="S49" s="521"/>
      <c r="T49" s="521"/>
      <c r="U49" s="521"/>
      <c r="V49" s="521"/>
      <c r="W49" s="521"/>
      <c r="X49" s="521"/>
      <c r="Y49" s="521"/>
      <c r="Z49" s="521"/>
      <c r="AA49" s="521"/>
      <c r="AB49" s="521"/>
      <c r="AC49" s="521"/>
      <c r="AD49" s="521"/>
      <c r="AE49" s="521"/>
      <c r="AF49" s="521"/>
      <c r="AG49" s="521"/>
      <c r="AH49" s="521"/>
      <c r="AI49" s="522"/>
    </row>
    <row r="50" spans="1:48" ht="23.25" customHeight="1">
      <c r="A50" s="165"/>
      <c r="B50" s="203"/>
      <c r="C50" s="5"/>
      <c r="D50" s="204"/>
      <c r="E50" s="5"/>
      <c r="F50" s="31"/>
      <c r="G50" s="165"/>
      <c r="H50" s="203"/>
      <c r="I50" s="5"/>
      <c r="J50" s="205"/>
      <c r="K50" s="5"/>
      <c r="L50" s="31"/>
      <c r="M50" s="520"/>
      <c r="N50" s="521"/>
      <c r="O50" s="521"/>
      <c r="P50" s="521"/>
      <c r="Q50" s="521"/>
      <c r="R50" s="521"/>
      <c r="S50" s="521"/>
      <c r="T50" s="521"/>
      <c r="U50" s="521"/>
      <c r="V50" s="521"/>
      <c r="W50" s="521"/>
      <c r="X50" s="521"/>
      <c r="Y50" s="521"/>
      <c r="Z50" s="521"/>
      <c r="AA50" s="521"/>
      <c r="AB50" s="521"/>
      <c r="AC50" s="521"/>
      <c r="AD50" s="521"/>
      <c r="AE50" s="521"/>
      <c r="AF50" s="521"/>
      <c r="AG50" s="521"/>
      <c r="AH50" s="521"/>
      <c r="AI50" s="522"/>
    </row>
    <row r="51" spans="1:48" ht="23.25" customHeight="1">
      <c r="A51" s="165"/>
      <c r="B51" s="203"/>
      <c r="C51" s="5"/>
      <c r="D51" s="204"/>
      <c r="E51" s="5"/>
      <c r="F51" s="31"/>
      <c r="G51" s="165"/>
      <c r="H51" s="203"/>
      <c r="I51" s="5"/>
      <c r="J51" s="205"/>
      <c r="K51" s="5"/>
      <c r="L51" s="31"/>
      <c r="M51" s="520"/>
      <c r="N51" s="521"/>
      <c r="O51" s="521"/>
      <c r="P51" s="521"/>
      <c r="Q51" s="521"/>
      <c r="R51" s="521"/>
      <c r="S51" s="521"/>
      <c r="T51" s="521"/>
      <c r="U51" s="521"/>
      <c r="V51" s="521"/>
      <c r="W51" s="521"/>
      <c r="X51" s="521"/>
      <c r="Y51" s="521"/>
      <c r="Z51" s="521"/>
      <c r="AA51" s="521"/>
      <c r="AB51" s="521"/>
      <c r="AC51" s="521"/>
      <c r="AD51" s="521"/>
      <c r="AE51" s="521"/>
      <c r="AF51" s="521"/>
      <c r="AG51" s="521"/>
      <c r="AH51" s="521"/>
      <c r="AI51" s="522"/>
    </row>
    <row r="52" spans="1:48" ht="23.25" customHeight="1">
      <c r="A52" s="165"/>
      <c r="B52" s="203"/>
      <c r="C52" s="5"/>
      <c r="D52" s="204"/>
      <c r="E52" s="5"/>
      <c r="F52" s="31"/>
      <c r="G52" s="165"/>
      <c r="H52" s="203"/>
      <c r="I52" s="5"/>
      <c r="J52" s="205"/>
      <c r="K52" s="5"/>
      <c r="L52" s="31"/>
      <c r="M52" s="520"/>
      <c r="N52" s="521"/>
      <c r="O52" s="521"/>
      <c r="P52" s="521"/>
      <c r="Q52" s="521"/>
      <c r="R52" s="521"/>
      <c r="S52" s="521"/>
      <c r="T52" s="521"/>
      <c r="U52" s="521"/>
      <c r="V52" s="521"/>
      <c r="W52" s="521"/>
      <c r="X52" s="521"/>
      <c r="Y52" s="521"/>
      <c r="Z52" s="521"/>
      <c r="AA52" s="521"/>
      <c r="AB52" s="521"/>
      <c r="AC52" s="521"/>
      <c r="AD52" s="521"/>
      <c r="AE52" s="521"/>
      <c r="AF52" s="521"/>
      <c r="AG52" s="521"/>
      <c r="AH52" s="521"/>
      <c r="AI52" s="522"/>
    </row>
    <row r="53" spans="1:48" ht="23.25" customHeight="1">
      <c r="A53" s="165"/>
      <c r="B53" s="203"/>
      <c r="C53" s="5"/>
      <c r="D53" s="204"/>
      <c r="E53" s="5"/>
      <c r="F53" s="31"/>
      <c r="G53" s="165"/>
      <c r="H53" s="203"/>
      <c r="I53" s="5"/>
      <c r="J53" s="205"/>
      <c r="K53" s="5"/>
      <c r="L53" s="31"/>
      <c r="M53" s="293"/>
      <c r="N53" s="294"/>
      <c r="O53" s="294"/>
      <c r="P53" s="294"/>
      <c r="Q53" s="294"/>
      <c r="R53" s="294"/>
      <c r="S53" s="294"/>
      <c r="T53" s="294"/>
      <c r="U53" s="294"/>
      <c r="V53" s="294"/>
      <c r="W53" s="294"/>
      <c r="X53" s="294"/>
      <c r="Y53" s="294"/>
      <c r="Z53" s="294"/>
      <c r="AA53" s="294"/>
      <c r="AB53" s="294"/>
      <c r="AC53" s="294"/>
      <c r="AD53" s="294"/>
      <c r="AE53" s="294"/>
      <c r="AF53" s="294"/>
      <c r="AG53" s="294"/>
      <c r="AH53" s="294"/>
      <c r="AI53" s="295"/>
    </row>
    <row r="54" spans="1:48" ht="23.25" customHeight="1">
      <c r="A54" s="165"/>
      <c r="B54" s="203"/>
      <c r="C54" s="5"/>
      <c r="D54" s="205"/>
      <c r="E54" s="5"/>
      <c r="F54" s="31"/>
      <c r="G54" s="165"/>
      <c r="H54" s="203"/>
      <c r="I54" s="5"/>
      <c r="J54" s="205"/>
      <c r="K54" s="5"/>
      <c r="L54" s="31"/>
      <c r="M54" s="520"/>
      <c r="N54" s="521"/>
      <c r="O54" s="521"/>
      <c r="P54" s="521"/>
      <c r="Q54" s="521"/>
      <c r="R54" s="521"/>
      <c r="S54" s="521"/>
      <c r="T54" s="521"/>
      <c r="U54" s="521"/>
      <c r="V54" s="521"/>
      <c r="W54" s="521"/>
      <c r="X54" s="521"/>
      <c r="Y54" s="521"/>
      <c r="Z54" s="521"/>
      <c r="AA54" s="521"/>
      <c r="AB54" s="521"/>
      <c r="AC54" s="521"/>
      <c r="AD54" s="521"/>
      <c r="AE54" s="521"/>
      <c r="AF54" s="521"/>
      <c r="AG54" s="521"/>
      <c r="AH54" s="521"/>
      <c r="AI54" s="522"/>
    </row>
    <row r="55" spans="1:48" ht="23.25" customHeight="1">
      <c r="A55" s="165"/>
      <c r="B55" s="203"/>
      <c r="C55" s="5"/>
      <c r="D55" s="205"/>
      <c r="E55" s="5"/>
      <c r="F55" s="31"/>
      <c r="G55" s="165"/>
      <c r="H55" s="203"/>
      <c r="I55" s="5"/>
      <c r="J55" s="205"/>
      <c r="K55" s="5"/>
      <c r="L55" s="31"/>
      <c r="M55" s="520"/>
      <c r="N55" s="521"/>
      <c r="O55" s="521"/>
      <c r="P55" s="521"/>
      <c r="Q55" s="521"/>
      <c r="R55" s="521"/>
      <c r="S55" s="521"/>
      <c r="T55" s="521"/>
      <c r="U55" s="521"/>
      <c r="V55" s="521"/>
      <c r="W55" s="521"/>
      <c r="X55" s="521"/>
      <c r="Y55" s="521"/>
      <c r="Z55" s="521"/>
      <c r="AA55" s="521"/>
      <c r="AB55" s="521"/>
      <c r="AC55" s="521"/>
      <c r="AD55" s="521"/>
      <c r="AE55" s="521"/>
      <c r="AF55" s="521"/>
      <c r="AG55" s="521"/>
      <c r="AH55" s="521"/>
      <c r="AI55" s="522"/>
    </row>
    <row r="56" spans="1:48" ht="23.25" customHeight="1">
      <c r="A56" s="165"/>
      <c r="B56" s="203"/>
      <c r="C56" s="5"/>
      <c r="D56" s="205"/>
      <c r="E56" s="5"/>
      <c r="F56" s="31"/>
      <c r="G56" s="165"/>
      <c r="H56" s="203"/>
      <c r="I56" s="5"/>
      <c r="J56" s="205"/>
      <c r="K56" s="5"/>
      <c r="L56" s="31"/>
      <c r="M56" s="520"/>
      <c r="N56" s="521"/>
      <c r="O56" s="521"/>
      <c r="P56" s="521"/>
      <c r="Q56" s="521"/>
      <c r="R56" s="521"/>
      <c r="S56" s="521"/>
      <c r="T56" s="521"/>
      <c r="U56" s="521"/>
      <c r="V56" s="521"/>
      <c r="W56" s="521"/>
      <c r="X56" s="521"/>
      <c r="Y56" s="521"/>
      <c r="Z56" s="521"/>
      <c r="AA56" s="521"/>
      <c r="AB56" s="521"/>
      <c r="AC56" s="521"/>
      <c r="AD56" s="521"/>
      <c r="AE56" s="521"/>
      <c r="AF56" s="521"/>
      <c r="AG56" s="521"/>
      <c r="AH56" s="521"/>
      <c r="AI56" s="522"/>
    </row>
    <row r="57" spans="1:48" ht="23.25" customHeight="1">
      <c r="A57" s="165"/>
      <c r="B57" s="203"/>
      <c r="C57" s="5"/>
      <c r="D57" s="205"/>
      <c r="E57" s="5"/>
      <c r="F57" s="31"/>
      <c r="G57" s="165"/>
      <c r="H57" s="203"/>
      <c r="I57" s="5"/>
      <c r="J57" s="205"/>
      <c r="K57" s="5"/>
      <c r="L57" s="31"/>
      <c r="M57" s="520"/>
      <c r="N57" s="521"/>
      <c r="O57" s="521"/>
      <c r="P57" s="521"/>
      <c r="Q57" s="521"/>
      <c r="R57" s="521"/>
      <c r="S57" s="521"/>
      <c r="T57" s="521"/>
      <c r="U57" s="521"/>
      <c r="V57" s="521"/>
      <c r="W57" s="521"/>
      <c r="X57" s="521"/>
      <c r="Y57" s="521"/>
      <c r="Z57" s="521"/>
      <c r="AA57" s="521"/>
      <c r="AB57" s="521"/>
      <c r="AC57" s="521"/>
      <c r="AD57" s="521"/>
      <c r="AE57" s="521"/>
      <c r="AF57" s="521"/>
      <c r="AG57" s="521"/>
      <c r="AH57" s="521"/>
      <c r="AI57" s="522"/>
    </row>
    <row r="58" spans="1:48" ht="27.75" customHeight="1">
      <c r="A58" s="194" t="s">
        <v>1419</v>
      </c>
      <c r="B58" s="195"/>
      <c r="C58" s="195"/>
      <c r="D58" s="195"/>
      <c r="E58" s="195"/>
      <c r="F58" s="195"/>
      <c r="G58" s="196"/>
      <c r="H58" s="195"/>
      <c r="I58" s="195"/>
      <c r="J58" s="195"/>
      <c r="K58" s="195"/>
      <c r="L58" s="195"/>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row>
    <row r="59" spans="1:48" ht="12.75" customHeight="1"/>
    <row r="60" spans="1:48" s="175" customFormat="1" ht="22.5" customHeight="1">
      <c r="A60" s="552" t="s">
        <v>9</v>
      </c>
      <c r="B60" s="552"/>
      <c r="C60" s="552"/>
      <c r="D60" s="552"/>
      <c r="E60" s="552"/>
      <c r="F60" s="552"/>
      <c r="G60" s="552" t="s">
        <v>10</v>
      </c>
      <c r="H60" s="552"/>
      <c r="I60" s="552"/>
      <c r="J60" s="552"/>
      <c r="K60" s="552"/>
      <c r="L60" s="552"/>
      <c r="M60" s="553" t="s">
        <v>1576</v>
      </c>
      <c r="N60" s="554"/>
      <c r="O60" s="554"/>
      <c r="P60" s="554"/>
      <c r="Q60" s="554"/>
      <c r="R60" s="554"/>
      <c r="S60" s="554"/>
      <c r="T60" s="554"/>
      <c r="U60" s="554"/>
      <c r="V60" s="554"/>
      <c r="W60" s="554"/>
      <c r="X60" s="554"/>
      <c r="Y60" s="554"/>
      <c r="Z60" s="554"/>
      <c r="AA60" s="554"/>
      <c r="AB60" s="554"/>
      <c r="AC60" s="554"/>
      <c r="AD60" s="554"/>
      <c r="AE60" s="554"/>
      <c r="AF60" s="554"/>
      <c r="AG60" s="554"/>
      <c r="AH60" s="554"/>
      <c r="AI60" s="555"/>
      <c r="AJ60"/>
      <c r="AK60"/>
      <c r="AL60"/>
      <c r="AM60"/>
      <c r="AN60"/>
      <c r="AO60"/>
      <c r="AP60"/>
      <c r="AQ60"/>
      <c r="AR60"/>
      <c r="AT60" s="177"/>
      <c r="AU60" s="177"/>
      <c r="AV60" s="177"/>
    </row>
    <row r="61" spans="1:48" ht="15" customHeight="1">
      <c r="A61" s="198" t="s">
        <v>11</v>
      </c>
      <c r="B61" s="199" t="s">
        <v>1</v>
      </c>
      <c r="C61" s="199"/>
      <c r="D61" s="199" t="s">
        <v>2</v>
      </c>
      <c r="E61" s="199"/>
      <c r="F61" s="200"/>
      <c r="G61" s="198" t="s">
        <v>11</v>
      </c>
      <c r="H61" s="199" t="s">
        <v>1</v>
      </c>
      <c r="I61" s="199"/>
      <c r="J61" s="199" t="s">
        <v>2</v>
      </c>
      <c r="K61" s="199"/>
      <c r="L61" s="200"/>
      <c r="M61" s="556"/>
      <c r="N61" s="557"/>
      <c r="O61" s="557"/>
      <c r="P61" s="557"/>
      <c r="Q61" s="557"/>
      <c r="R61" s="557"/>
      <c r="S61" s="557"/>
      <c r="T61" s="557"/>
      <c r="U61" s="557"/>
      <c r="V61" s="557"/>
      <c r="W61" s="557"/>
      <c r="X61" s="557"/>
      <c r="Y61" s="557"/>
      <c r="Z61" s="557"/>
      <c r="AA61" s="557"/>
      <c r="AB61" s="557"/>
      <c r="AC61" s="557"/>
      <c r="AD61" s="557"/>
      <c r="AE61" s="557"/>
      <c r="AF61" s="557"/>
      <c r="AG61" s="557"/>
      <c r="AH61" s="557"/>
      <c r="AI61" s="558"/>
    </row>
    <row r="62" spans="1:48" ht="23.25" customHeight="1">
      <c r="A62" s="206"/>
      <c r="B62" s="207"/>
      <c r="C62" s="75"/>
      <c r="D62" s="205"/>
      <c r="E62" s="5"/>
      <c r="F62" s="31"/>
      <c r="G62" s="165"/>
      <c r="H62" s="203"/>
      <c r="I62" s="5"/>
      <c r="J62" s="205"/>
      <c r="K62" s="5"/>
      <c r="L62" s="31"/>
      <c r="M62" s="520"/>
      <c r="N62" s="521"/>
      <c r="O62" s="521"/>
      <c r="P62" s="521"/>
      <c r="Q62" s="521"/>
      <c r="R62" s="521"/>
      <c r="S62" s="521"/>
      <c r="T62" s="521"/>
      <c r="U62" s="521"/>
      <c r="V62" s="521"/>
      <c r="W62" s="521"/>
      <c r="X62" s="521"/>
      <c r="Y62" s="521"/>
      <c r="Z62" s="521"/>
      <c r="AA62" s="521"/>
      <c r="AB62" s="521"/>
      <c r="AC62" s="521"/>
      <c r="AD62" s="521"/>
      <c r="AE62" s="521"/>
      <c r="AF62" s="521"/>
      <c r="AG62" s="521"/>
      <c r="AH62" s="521"/>
      <c r="AI62" s="522"/>
    </row>
    <row r="63" spans="1:48" ht="23.25" customHeight="1">
      <c r="A63" s="206"/>
      <c r="B63" s="207"/>
      <c r="C63" s="75"/>
      <c r="D63" s="205"/>
      <c r="E63" s="5"/>
      <c r="F63" s="31"/>
      <c r="G63" s="165"/>
      <c r="H63" s="203"/>
      <c r="I63" s="5"/>
      <c r="J63" s="205"/>
      <c r="K63" s="5"/>
      <c r="L63" s="31"/>
      <c r="M63" s="520"/>
      <c r="N63" s="521"/>
      <c r="O63" s="521"/>
      <c r="P63" s="521"/>
      <c r="Q63" s="521"/>
      <c r="R63" s="521"/>
      <c r="S63" s="521"/>
      <c r="T63" s="521"/>
      <c r="U63" s="521"/>
      <c r="V63" s="521"/>
      <c r="W63" s="521"/>
      <c r="X63" s="521"/>
      <c r="Y63" s="521"/>
      <c r="Z63" s="521"/>
      <c r="AA63" s="521"/>
      <c r="AB63" s="521"/>
      <c r="AC63" s="521"/>
      <c r="AD63" s="521"/>
      <c r="AE63" s="521"/>
      <c r="AF63" s="521"/>
      <c r="AG63" s="521"/>
      <c r="AH63" s="521"/>
      <c r="AI63" s="522"/>
    </row>
    <row r="64" spans="1:48" ht="23.25" customHeight="1">
      <c r="A64" s="206"/>
      <c r="B64" s="207"/>
      <c r="C64" s="75"/>
      <c r="D64" s="205"/>
      <c r="E64" s="5"/>
      <c r="F64" s="31"/>
      <c r="G64" s="165"/>
      <c r="H64" s="203"/>
      <c r="I64" s="5"/>
      <c r="J64" s="205"/>
      <c r="K64" s="5"/>
      <c r="L64" s="31"/>
      <c r="M64" s="520"/>
      <c r="N64" s="521"/>
      <c r="O64" s="521"/>
      <c r="P64" s="521"/>
      <c r="Q64" s="521"/>
      <c r="R64" s="521"/>
      <c r="S64" s="521"/>
      <c r="T64" s="521"/>
      <c r="U64" s="521"/>
      <c r="V64" s="521"/>
      <c r="W64" s="521"/>
      <c r="X64" s="521"/>
      <c r="Y64" s="521"/>
      <c r="Z64" s="521"/>
      <c r="AA64" s="521"/>
      <c r="AB64" s="521"/>
      <c r="AC64" s="521"/>
      <c r="AD64" s="521"/>
      <c r="AE64" s="521"/>
      <c r="AF64" s="521"/>
      <c r="AG64" s="521"/>
      <c r="AH64" s="521"/>
      <c r="AI64" s="522"/>
    </row>
    <row r="65" spans="1:37" ht="23.25" customHeight="1">
      <c r="A65" s="206"/>
      <c r="B65" s="207"/>
      <c r="C65" s="75"/>
      <c r="D65" s="205"/>
      <c r="E65" s="5"/>
      <c r="F65" s="31"/>
      <c r="G65" s="165"/>
      <c r="H65" s="203"/>
      <c r="I65" s="5"/>
      <c r="J65" s="205"/>
      <c r="K65" s="5"/>
      <c r="L65" s="31"/>
      <c r="M65" s="520"/>
      <c r="N65" s="521"/>
      <c r="O65" s="521"/>
      <c r="P65" s="521"/>
      <c r="Q65" s="521"/>
      <c r="R65" s="521"/>
      <c r="S65" s="521"/>
      <c r="T65" s="521"/>
      <c r="U65" s="521"/>
      <c r="V65" s="521"/>
      <c r="W65" s="521"/>
      <c r="X65" s="521"/>
      <c r="Y65" s="521"/>
      <c r="Z65" s="521"/>
      <c r="AA65" s="521"/>
      <c r="AB65" s="521"/>
      <c r="AC65" s="521"/>
      <c r="AD65" s="521"/>
      <c r="AE65" s="521"/>
      <c r="AF65" s="521"/>
      <c r="AG65" s="521"/>
      <c r="AH65" s="521"/>
      <c r="AI65" s="522"/>
    </row>
    <row r="66" spans="1:37" ht="23.25" customHeight="1">
      <c r="A66" s="303"/>
      <c r="B66" s="209"/>
      <c r="C66" s="304"/>
      <c r="D66" s="212"/>
      <c r="E66" s="13"/>
      <c r="F66" s="184"/>
      <c r="G66" s="170"/>
      <c r="H66" s="211"/>
      <c r="I66" s="13"/>
      <c r="J66" s="212"/>
      <c r="K66" s="13"/>
      <c r="L66" s="184"/>
      <c r="M66" s="539"/>
      <c r="N66" s="540"/>
      <c r="O66" s="540"/>
      <c r="P66" s="540"/>
      <c r="Q66" s="540"/>
      <c r="R66" s="540"/>
      <c r="S66" s="540"/>
      <c r="T66" s="540"/>
      <c r="U66" s="540"/>
      <c r="V66" s="540"/>
      <c r="W66" s="540"/>
      <c r="X66" s="540"/>
      <c r="Y66" s="540"/>
      <c r="Z66" s="540"/>
      <c r="AA66" s="540"/>
      <c r="AB66" s="540"/>
      <c r="AC66" s="540"/>
      <c r="AD66" s="540"/>
      <c r="AE66" s="540"/>
      <c r="AF66" s="540"/>
      <c r="AG66" s="540"/>
      <c r="AH66" s="540"/>
      <c r="AI66" s="541"/>
    </row>
    <row r="67" spans="1:37" ht="12.75" customHeight="1"/>
    <row r="68" spans="1:37" ht="12" customHeight="1"/>
    <row r="69" spans="1:37" ht="21" customHeight="1">
      <c r="A69" s="523" t="s">
        <v>1</v>
      </c>
      <c r="B69" s="523"/>
      <c r="C69" s="523"/>
      <c r="D69" s="523"/>
      <c r="E69" s="523"/>
      <c r="F69" s="523"/>
      <c r="G69" s="524" t="s">
        <v>12</v>
      </c>
      <c r="H69" s="525"/>
      <c r="I69" s="526"/>
      <c r="J69" s="527" t="s">
        <v>1414</v>
      </c>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528"/>
      <c r="AK69" t="str">
        <f>SUBSTITUTE(SUBSTITUTE(SUBSTITUTE(A70,"昭和","S"),"平成","H"),"令和","R")</f>
        <v/>
      </c>
    </row>
    <row r="70" spans="1:37" ht="21" customHeight="1">
      <c r="A70" s="529"/>
      <c r="B70" s="529"/>
      <c r="C70" s="530"/>
      <c r="D70" s="531"/>
      <c r="E70" s="532"/>
      <c r="F70" s="532"/>
      <c r="G70" s="530"/>
      <c r="H70" s="533"/>
      <c r="I70" s="534"/>
      <c r="J70" s="535"/>
      <c r="K70" s="536"/>
      <c r="L70" s="536"/>
      <c r="M70" s="536"/>
      <c r="N70" s="536"/>
      <c r="O70" s="536"/>
      <c r="P70" s="536"/>
      <c r="Q70" s="536"/>
      <c r="R70" s="536"/>
      <c r="S70" s="536"/>
      <c r="T70" s="536"/>
      <c r="U70" s="536"/>
      <c r="V70" s="536"/>
      <c r="W70" s="536"/>
      <c r="X70" s="536"/>
      <c r="Y70" s="536"/>
      <c r="Z70" s="536"/>
      <c r="AA70" s="537"/>
      <c r="AB70" s="537"/>
      <c r="AC70" s="537"/>
      <c r="AD70" s="537"/>
      <c r="AE70" s="537"/>
      <c r="AF70" s="537"/>
      <c r="AG70" s="537"/>
      <c r="AH70" s="537"/>
      <c r="AI70" s="538"/>
      <c r="AK70" t="str">
        <f>SUBSTITUTE(SUBSTITUTE(SUBSTITUTE(A71,"昭和","S"),"平成","H"),"令和","R")</f>
        <v/>
      </c>
    </row>
    <row r="71" spans="1:37" ht="21" customHeight="1">
      <c r="A71" s="529"/>
      <c r="B71" s="529"/>
      <c r="C71" s="530"/>
      <c r="D71" s="531"/>
      <c r="E71" s="532"/>
      <c r="F71" s="532"/>
      <c r="G71" s="530"/>
      <c r="H71" s="533"/>
      <c r="I71" s="534"/>
      <c r="J71" s="535"/>
      <c r="K71" s="536"/>
      <c r="L71" s="536"/>
      <c r="M71" s="536"/>
      <c r="N71" s="536"/>
      <c r="O71" s="536"/>
      <c r="P71" s="536"/>
      <c r="Q71" s="536"/>
      <c r="R71" s="536"/>
      <c r="S71" s="536"/>
      <c r="T71" s="536"/>
      <c r="U71" s="536"/>
      <c r="V71" s="536"/>
      <c r="W71" s="536"/>
      <c r="X71" s="536"/>
      <c r="Y71" s="536"/>
      <c r="Z71" s="536"/>
      <c r="AA71" s="537"/>
      <c r="AB71" s="537"/>
      <c r="AC71" s="537"/>
      <c r="AD71" s="537"/>
      <c r="AE71" s="537"/>
      <c r="AF71" s="537"/>
      <c r="AG71" s="537"/>
      <c r="AH71" s="537"/>
      <c r="AI71" s="538"/>
      <c r="AK71" t="str">
        <f>SUBSTITUTE(SUBSTITUTE(SUBSTITUTE(A72,"昭和","S"),"平成","H"),"令和","R")</f>
        <v/>
      </c>
    </row>
    <row r="72" spans="1:37" ht="21" customHeight="1">
      <c r="A72" s="529"/>
      <c r="B72" s="529"/>
      <c r="C72" s="530"/>
      <c r="D72" s="531"/>
      <c r="E72" s="532"/>
      <c r="F72" s="532"/>
      <c r="G72" s="530"/>
      <c r="H72" s="533"/>
      <c r="I72" s="534"/>
      <c r="J72" s="535"/>
      <c r="K72" s="536"/>
      <c r="L72" s="536"/>
      <c r="M72" s="536"/>
      <c r="N72" s="536"/>
      <c r="O72" s="536"/>
      <c r="P72" s="536"/>
      <c r="Q72" s="536"/>
      <c r="R72" s="536"/>
      <c r="S72" s="536"/>
      <c r="T72" s="536"/>
      <c r="U72" s="536"/>
      <c r="V72" s="536"/>
      <c r="W72" s="536"/>
      <c r="X72" s="536"/>
      <c r="Y72" s="536"/>
      <c r="Z72" s="536"/>
      <c r="AA72" s="537"/>
      <c r="AB72" s="537"/>
      <c r="AC72" s="537"/>
      <c r="AD72" s="537"/>
      <c r="AE72" s="537"/>
      <c r="AF72" s="537"/>
      <c r="AG72" s="537"/>
      <c r="AH72" s="537"/>
      <c r="AI72" s="538"/>
      <c r="AK72" t="str">
        <f>SUBSTITUTE(SUBSTITUTE(SUBSTITUTE(A73,"昭和","S"),"平成","H"),"令和","R")</f>
        <v/>
      </c>
    </row>
    <row r="73" spans="1:37" ht="21" customHeight="1">
      <c r="A73" s="529"/>
      <c r="B73" s="529"/>
      <c r="C73" s="530"/>
      <c r="D73" s="531"/>
      <c r="E73" s="532"/>
      <c r="F73" s="532"/>
      <c r="G73" s="530"/>
      <c r="H73" s="533"/>
      <c r="I73" s="534"/>
      <c r="J73" s="535"/>
      <c r="K73" s="536"/>
      <c r="L73" s="536"/>
      <c r="M73" s="536"/>
      <c r="N73" s="536"/>
      <c r="O73" s="536"/>
      <c r="P73" s="536"/>
      <c r="Q73" s="536"/>
      <c r="R73" s="536"/>
      <c r="S73" s="536"/>
      <c r="T73" s="536"/>
      <c r="U73" s="536"/>
      <c r="V73" s="536"/>
      <c r="W73" s="536"/>
      <c r="X73" s="536"/>
      <c r="Y73" s="536"/>
      <c r="Z73" s="536"/>
      <c r="AA73" s="537"/>
      <c r="AB73" s="537"/>
      <c r="AC73" s="537"/>
      <c r="AD73" s="537"/>
      <c r="AE73" s="537"/>
      <c r="AF73" s="537"/>
      <c r="AG73" s="537"/>
      <c r="AH73" s="537"/>
      <c r="AI73" s="538"/>
    </row>
    <row r="74" spans="1:37" ht="27.75" customHeight="1"/>
    <row r="75" spans="1:37" ht="21" customHeight="1">
      <c r="A75" s="523" t="s">
        <v>1</v>
      </c>
      <c r="B75" s="523"/>
      <c r="C75" s="523"/>
      <c r="D75" s="523"/>
      <c r="E75" s="523"/>
      <c r="F75" s="523"/>
      <c r="G75" s="524" t="s">
        <v>12</v>
      </c>
      <c r="H75" s="525"/>
      <c r="I75" s="526"/>
      <c r="J75" s="527" t="s">
        <v>1413</v>
      </c>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528"/>
    </row>
    <row r="76" spans="1:37" ht="21" customHeight="1">
      <c r="A76" s="529"/>
      <c r="B76" s="529"/>
      <c r="C76" s="530"/>
      <c r="D76" s="531"/>
      <c r="E76" s="532"/>
      <c r="F76" s="532"/>
      <c r="G76" s="530"/>
      <c r="H76" s="533"/>
      <c r="I76" s="534"/>
      <c r="J76" s="535"/>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45"/>
    </row>
    <row r="77" spans="1:37" ht="21" customHeight="1">
      <c r="A77" s="529"/>
      <c r="B77" s="529"/>
      <c r="C77" s="530"/>
      <c r="D77" s="531"/>
      <c r="E77" s="532"/>
      <c r="F77" s="532"/>
      <c r="G77" s="530"/>
      <c r="H77" s="533"/>
      <c r="I77" s="534"/>
      <c r="J77" s="535"/>
      <c r="K77" s="536"/>
      <c r="L77" s="536"/>
      <c r="M77" s="536"/>
      <c r="N77" s="536"/>
      <c r="O77" s="536"/>
      <c r="P77" s="536"/>
      <c r="Q77" s="536"/>
      <c r="R77" s="536"/>
      <c r="S77" s="536"/>
      <c r="T77" s="536"/>
      <c r="U77" s="536"/>
      <c r="V77" s="536"/>
      <c r="W77" s="536"/>
      <c r="X77" s="536"/>
      <c r="Y77" s="536"/>
      <c r="Z77" s="536"/>
      <c r="AA77" s="536"/>
      <c r="AB77" s="536"/>
      <c r="AC77" s="536"/>
      <c r="AD77" s="536"/>
      <c r="AE77" s="536"/>
      <c r="AF77" s="536"/>
      <c r="AG77" s="536"/>
      <c r="AH77" s="536"/>
      <c r="AI77" s="545"/>
    </row>
    <row r="78" spans="1:37" ht="21" customHeight="1">
      <c r="A78" s="529"/>
      <c r="B78" s="529"/>
      <c r="C78" s="530"/>
      <c r="D78" s="531"/>
      <c r="E78" s="532"/>
      <c r="F78" s="532"/>
      <c r="G78" s="530"/>
      <c r="H78" s="533"/>
      <c r="I78" s="534"/>
      <c r="J78" s="535"/>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6"/>
      <c r="AI78" s="545"/>
    </row>
    <row r="79" spans="1:37" ht="21" customHeight="1">
      <c r="A79" s="529"/>
      <c r="B79" s="529"/>
      <c r="C79" s="530"/>
      <c r="D79" s="531"/>
      <c r="E79" s="532"/>
      <c r="F79" s="532"/>
      <c r="G79" s="530"/>
      <c r="H79" s="533"/>
      <c r="I79" s="534"/>
      <c r="J79" s="535"/>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45"/>
    </row>
    <row r="80" spans="1:37" ht="15.75" customHeight="1"/>
    <row r="81" spans="1:38" ht="21" customHeight="1">
      <c r="A81" s="542" t="s">
        <v>17</v>
      </c>
      <c r="B81" s="543"/>
      <c r="C81" s="543"/>
      <c r="D81" s="543"/>
      <c r="E81" s="543"/>
      <c r="F81" s="543"/>
      <c r="G81" s="543"/>
      <c r="H81" s="543"/>
      <c r="I81" s="543"/>
      <c r="J81" s="543"/>
      <c r="K81" s="543"/>
      <c r="L81" s="543"/>
      <c r="M81" s="543"/>
      <c r="N81" s="543"/>
      <c r="O81" s="543"/>
      <c r="P81" s="543"/>
      <c r="Q81" s="543"/>
      <c r="R81" s="544"/>
      <c r="S81" s="542" t="s">
        <v>18</v>
      </c>
      <c r="T81" s="543"/>
      <c r="U81" s="543"/>
      <c r="V81" s="543"/>
      <c r="W81" s="543"/>
      <c r="X81" s="543"/>
      <c r="Y81" s="543"/>
      <c r="Z81" s="543"/>
      <c r="AA81" s="543"/>
      <c r="AB81" s="543"/>
      <c r="AC81" s="543"/>
      <c r="AD81" s="543"/>
      <c r="AE81" s="543"/>
      <c r="AF81" s="543"/>
      <c r="AG81" s="543"/>
      <c r="AH81" s="543"/>
      <c r="AI81" s="544"/>
    </row>
    <row r="82" spans="1:38">
      <c r="A82" s="546"/>
      <c r="B82" s="547"/>
      <c r="C82" s="547"/>
      <c r="D82" s="547"/>
      <c r="E82" s="547"/>
      <c r="F82" s="547"/>
      <c r="G82" s="547"/>
      <c r="H82" s="547"/>
      <c r="I82" s="547"/>
      <c r="J82" s="547"/>
      <c r="K82" s="547"/>
      <c r="L82" s="547"/>
      <c r="M82" s="547"/>
      <c r="N82" s="547"/>
      <c r="O82" s="547"/>
      <c r="P82" s="547"/>
      <c r="Q82" s="547"/>
      <c r="R82" s="548"/>
      <c r="S82" s="83" t="s">
        <v>68</v>
      </c>
      <c r="T82" s="84"/>
      <c r="U82" s="567"/>
      <c r="V82" s="567"/>
      <c r="W82" s="84" t="s">
        <v>69</v>
      </c>
      <c r="X82" s="84"/>
      <c r="Y82" s="564"/>
      <c r="Z82" s="564"/>
      <c r="AA82" s="565" t="s">
        <v>70</v>
      </c>
      <c r="AB82" s="565"/>
      <c r="AC82" s="565"/>
      <c r="AD82" s="565"/>
      <c r="AE82" s="565"/>
      <c r="AF82" s="565"/>
      <c r="AG82" s="565"/>
      <c r="AH82" s="565"/>
      <c r="AI82" s="566"/>
    </row>
    <row r="83" spans="1:38" ht="27.75" customHeight="1">
      <c r="A83" s="546"/>
      <c r="B83" s="547"/>
      <c r="C83" s="547"/>
      <c r="D83" s="547"/>
      <c r="E83" s="547"/>
      <c r="F83" s="547"/>
      <c r="G83" s="547"/>
      <c r="H83" s="547"/>
      <c r="I83" s="547"/>
      <c r="J83" s="547"/>
      <c r="K83" s="547"/>
      <c r="L83" s="547"/>
      <c r="M83" s="547"/>
      <c r="N83" s="547"/>
      <c r="O83" s="547"/>
      <c r="P83" s="547"/>
      <c r="Q83" s="547"/>
      <c r="R83" s="548"/>
      <c r="S83" s="542" t="s">
        <v>19</v>
      </c>
      <c r="T83" s="543"/>
      <c r="U83" s="543"/>
      <c r="V83" s="543"/>
      <c r="W83" s="543"/>
      <c r="X83" s="543"/>
      <c r="Y83" s="543"/>
      <c r="Z83" s="543"/>
      <c r="AA83" s="543"/>
      <c r="AB83" s="543"/>
      <c r="AC83" s="543"/>
      <c r="AD83" s="543"/>
      <c r="AE83" s="543"/>
      <c r="AF83" s="543"/>
      <c r="AG83" s="543"/>
      <c r="AH83" s="543"/>
      <c r="AI83" s="544"/>
    </row>
    <row r="84" spans="1:38">
      <c r="A84" s="546"/>
      <c r="B84" s="547"/>
      <c r="C84" s="547"/>
      <c r="D84" s="547"/>
      <c r="E84" s="547"/>
      <c r="F84" s="547"/>
      <c r="G84" s="547"/>
      <c r="H84" s="547"/>
      <c r="I84" s="547"/>
      <c r="J84" s="547"/>
      <c r="K84" s="547"/>
      <c r="L84" s="547"/>
      <c r="M84" s="547"/>
      <c r="N84" s="547"/>
      <c r="O84" s="547"/>
      <c r="P84" s="547"/>
      <c r="Q84" s="547"/>
      <c r="R84" s="548"/>
      <c r="S84" s="563"/>
      <c r="T84" s="564"/>
      <c r="U84" s="564"/>
      <c r="V84" s="564"/>
      <c r="W84" s="564"/>
      <c r="X84" s="564"/>
      <c r="Y84" s="564"/>
      <c r="Z84" s="564"/>
      <c r="AA84" s="565" t="s">
        <v>71</v>
      </c>
      <c r="AB84" s="565"/>
      <c r="AC84" s="565"/>
      <c r="AD84" s="565"/>
      <c r="AE84" s="565"/>
      <c r="AF84" s="565"/>
      <c r="AG84" s="565"/>
      <c r="AH84" s="565"/>
      <c r="AI84" s="566"/>
    </row>
    <row r="85" spans="1:38" ht="18.75" customHeight="1">
      <c r="A85" s="546"/>
      <c r="B85" s="547"/>
      <c r="C85" s="547"/>
      <c r="D85" s="547"/>
      <c r="E85" s="547"/>
      <c r="F85" s="547"/>
      <c r="G85" s="547"/>
      <c r="H85" s="547"/>
      <c r="I85" s="547"/>
      <c r="J85" s="547"/>
      <c r="K85" s="547"/>
      <c r="L85" s="547"/>
      <c r="M85" s="547"/>
      <c r="N85" s="547"/>
      <c r="O85" s="547"/>
      <c r="P85" s="547"/>
      <c r="Q85" s="547"/>
      <c r="R85" s="548"/>
      <c r="S85" s="542" t="s">
        <v>20</v>
      </c>
      <c r="T85" s="543"/>
      <c r="U85" s="543"/>
      <c r="V85" s="543"/>
      <c r="W85" s="543"/>
      <c r="X85" s="543"/>
      <c r="Y85" s="544"/>
      <c r="Z85" s="542" t="s">
        <v>21</v>
      </c>
      <c r="AA85" s="543"/>
      <c r="AB85" s="543"/>
      <c r="AC85" s="543"/>
      <c r="AD85" s="543"/>
      <c r="AE85" s="543"/>
      <c r="AF85" s="543"/>
      <c r="AG85" s="543"/>
      <c r="AH85" s="543"/>
      <c r="AI85" s="544"/>
      <c r="AJ85" s="14"/>
      <c r="AK85" s="14"/>
      <c r="AL85" s="14"/>
    </row>
    <row r="86" spans="1:38" ht="9.75" customHeight="1">
      <c r="A86" s="549"/>
      <c r="B86" s="550"/>
      <c r="C86" s="550"/>
      <c r="D86" s="550"/>
      <c r="E86" s="550"/>
      <c r="F86" s="550"/>
      <c r="G86" s="550"/>
      <c r="H86" s="550"/>
      <c r="I86" s="550"/>
      <c r="J86" s="550"/>
      <c r="K86" s="550"/>
      <c r="L86" s="550"/>
      <c r="M86" s="550"/>
      <c r="N86" s="550"/>
      <c r="O86" s="550"/>
      <c r="P86" s="550"/>
      <c r="Q86" s="550"/>
      <c r="R86" s="551"/>
      <c r="S86" s="619"/>
      <c r="T86" s="620"/>
      <c r="U86" s="84" t="s">
        <v>72</v>
      </c>
      <c r="V86" s="84"/>
      <c r="W86" s="186"/>
      <c r="X86" s="84" t="s">
        <v>73</v>
      </c>
      <c r="Y86" s="85"/>
      <c r="Z86" s="185"/>
      <c r="AA86" s="621" t="s">
        <v>72</v>
      </c>
      <c r="AB86" s="621"/>
      <c r="AC86" s="80"/>
      <c r="AD86" s="84"/>
      <c r="AE86" s="620"/>
      <c r="AF86" s="620"/>
      <c r="AG86" s="84" t="s">
        <v>73</v>
      </c>
      <c r="AH86" s="84"/>
      <c r="AI86" s="85"/>
    </row>
    <row r="87" spans="1:38" ht="15.75" customHeight="1"/>
    <row r="88" spans="1:38" ht="27" customHeight="1">
      <c r="A88" s="616" t="s">
        <v>22</v>
      </c>
      <c r="B88" s="617"/>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8"/>
    </row>
    <row r="89" spans="1:38" ht="27" customHeight="1">
      <c r="A89" s="535"/>
      <c r="B89" s="536"/>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45"/>
    </row>
    <row r="90" spans="1:38" ht="27" customHeight="1">
      <c r="A90" s="535"/>
      <c r="B90" s="536"/>
      <c r="C90" s="536"/>
      <c r="D90" s="536"/>
      <c r="E90" s="536"/>
      <c r="F90" s="536"/>
      <c r="G90" s="536"/>
      <c r="H90" s="536"/>
      <c r="I90" s="536"/>
      <c r="J90" s="536"/>
      <c r="K90" s="536"/>
      <c r="L90" s="536"/>
      <c r="M90" s="536"/>
      <c r="N90" s="536"/>
      <c r="O90" s="536"/>
      <c r="P90" s="536"/>
      <c r="Q90" s="536"/>
      <c r="R90" s="536"/>
      <c r="S90" s="536"/>
      <c r="T90" s="536"/>
      <c r="U90" s="536"/>
      <c r="V90" s="536"/>
      <c r="W90" s="536"/>
      <c r="X90" s="536"/>
      <c r="Y90" s="536"/>
      <c r="Z90" s="536"/>
      <c r="AA90" s="536"/>
      <c r="AB90" s="536"/>
      <c r="AC90" s="536"/>
      <c r="AD90" s="536"/>
      <c r="AE90" s="536"/>
      <c r="AF90" s="536"/>
      <c r="AG90" s="536"/>
      <c r="AH90" s="536"/>
      <c r="AI90" s="545"/>
    </row>
    <row r="91" spans="1:38" ht="27" customHeight="1">
      <c r="A91" s="535"/>
      <c r="B91" s="536"/>
      <c r="C91" s="536"/>
      <c r="D91" s="536"/>
      <c r="E91" s="536"/>
      <c r="F91" s="536"/>
      <c r="G91" s="536"/>
      <c r="H91" s="536"/>
      <c r="I91" s="536"/>
      <c r="J91" s="536"/>
      <c r="K91" s="536"/>
      <c r="L91" s="536"/>
      <c r="M91" s="536"/>
      <c r="N91" s="536"/>
      <c r="O91" s="536"/>
      <c r="P91" s="536"/>
      <c r="Q91" s="536"/>
      <c r="R91" s="536"/>
      <c r="S91" s="536"/>
      <c r="T91" s="536"/>
      <c r="U91" s="536"/>
      <c r="V91" s="536"/>
      <c r="W91" s="536"/>
      <c r="X91" s="536"/>
      <c r="Y91" s="536"/>
      <c r="Z91" s="536"/>
      <c r="AA91" s="536"/>
      <c r="AB91" s="536"/>
      <c r="AC91" s="536"/>
      <c r="AD91" s="536"/>
      <c r="AE91" s="536"/>
      <c r="AF91" s="536"/>
      <c r="AG91" s="536"/>
      <c r="AH91" s="536"/>
      <c r="AI91" s="545"/>
    </row>
    <row r="92" spans="1:38" ht="27" customHeight="1">
      <c r="A92" s="535"/>
      <c r="B92" s="536"/>
      <c r="C92" s="536"/>
      <c r="D92" s="536"/>
      <c r="E92" s="536"/>
      <c r="F92" s="536"/>
      <c r="G92" s="536"/>
      <c r="H92" s="536"/>
      <c r="I92" s="536"/>
      <c r="J92" s="536"/>
      <c r="K92" s="536"/>
      <c r="L92" s="536"/>
      <c r="M92" s="536"/>
      <c r="N92" s="536"/>
      <c r="O92" s="536"/>
      <c r="P92" s="536"/>
      <c r="Q92" s="536"/>
      <c r="R92" s="536"/>
      <c r="S92" s="536"/>
      <c r="T92" s="536"/>
      <c r="U92" s="536"/>
      <c r="V92" s="536"/>
      <c r="W92" s="536"/>
      <c r="X92" s="536"/>
      <c r="Y92" s="536"/>
      <c r="Z92" s="536"/>
      <c r="AA92" s="536"/>
      <c r="AB92" s="536"/>
      <c r="AC92" s="536"/>
      <c r="AD92" s="536"/>
      <c r="AE92" s="536"/>
      <c r="AF92" s="536"/>
      <c r="AG92" s="536"/>
      <c r="AH92" s="536"/>
      <c r="AI92" s="545"/>
    </row>
    <row r="93" spans="1:38" ht="27" customHeight="1">
      <c r="A93" s="535"/>
      <c r="B93" s="536"/>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45"/>
    </row>
    <row r="95" spans="1:38">
      <c r="A95" s="542" t="s">
        <v>23</v>
      </c>
      <c r="B95" s="543"/>
      <c r="C95" s="543"/>
      <c r="D95" s="543"/>
      <c r="E95" s="543"/>
      <c r="F95" s="543"/>
      <c r="G95" s="543"/>
      <c r="H95" s="543"/>
      <c r="I95" s="543"/>
      <c r="J95" s="543"/>
      <c r="K95" s="543"/>
      <c r="L95" s="543"/>
      <c r="M95" s="543"/>
      <c r="N95" s="543"/>
      <c r="O95" s="543"/>
      <c r="P95" s="543"/>
      <c r="Q95" s="543"/>
      <c r="R95" s="543"/>
      <c r="S95" s="543"/>
      <c r="T95" s="543"/>
      <c r="U95" s="543"/>
      <c r="V95" s="543"/>
      <c r="W95" s="543"/>
      <c r="X95" s="542" t="s">
        <v>15</v>
      </c>
      <c r="Y95" s="543"/>
      <c r="Z95" s="543"/>
      <c r="AA95" s="543"/>
      <c r="AB95" s="543"/>
      <c r="AC95" s="543"/>
      <c r="AD95" s="543"/>
      <c r="AE95" s="543"/>
      <c r="AF95" s="543"/>
      <c r="AG95" s="543"/>
      <c r="AH95" s="543"/>
      <c r="AI95" s="544"/>
    </row>
    <row r="96" spans="1:38">
      <c r="A96" s="613" t="s">
        <v>7</v>
      </c>
      <c r="B96" s="614"/>
      <c r="C96" s="614"/>
      <c r="D96" s="615"/>
      <c r="E96" s="615"/>
      <c r="F96" s="615"/>
      <c r="G96" s="615"/>
      <c r="H96" s="615"/>
      <c r="I96" s="615"/>
      <c r="J96" s="615"/>
      <c r="K96" s="615"/>
      <c r="L96" s="173"/>
      <c r="M96" s="173"/>
      <c r="N96" s="173"/>
      <c r="O96" s="173"/>
      <c r="P96" s="173"/>
      <c r="Q96" s="173"/>
      <c r="R96" s="173"/>
      <c r="S96" s="173"/>
      <c r="T96" s="173"/>
      <c r="U96" s="173"/>
      <c r="V96" s="173"/>
      <c r="W96" s="174"/>
      <c r="X96" s="607"/>
      <c r="Y96" s="608"/>
      <c r="Z96" s="608"/>
      <c r="AA96" s="608"/>
      <c r="AB96" s="608"/>
      <c r="AC96" s="608"/>
      <c r="AD96" s="608"/>
      <c r="AE96" s="608"/>
      <c r="AF96" s="608"/>
      <c r="AG96" s="608"/>
      <c r="AH96" s="608"/>
      <c r="AI96" s="609"/>
    </row>
    <row r="97" spans="1:35" ht="27.75" customHeight="1">
      <c r="A97" s="542" t="s">
        <v>24</v>
      </c>
      <c r="B97" s="543"/>
      <c r="C97" s="543"/>
      <c r="D97" s="543"/>
      <c r="E97" s="543"/>
      <c r="F97" s="543"/>
      <c r="G97" s="543"/>
      <c r="H97" s="544"/>
      <c r="I97" s="542" t="s">
        <v>25</v>
      </c>
      <c r="J97" s="543"/>
      <c r="K97" s="543"/>
      <c r="L97" s="86" t="s">
        <v>14</v>
      </c>
      <c r="M97" s="611"/>
      <c r="N97" s="611"/>
      <c r="O97" s="611"/>
      <c r="P97" s="611"/>
      <c r="Q97" s="611"/>
      <c r="R97" s="611"/>
      <c r="S97" s="611"/>
      <c r="T97" s="611"/>
      <c r="U97" s="611"/>
      <c r="V97" s="611"/>
      <c r="W97" s="612"/>
      <c r="X97" s="607"/>
      <c r="Y97" s="608"/>
      <c r="Z97" s="608"/>
      <c r="AA97" s="608"/>
      <c r="AB97" s="608"/>
      <c r="AC97" s="608"/>
      <c r="AD97" s="608"/>
      <c r="AE97" s="608"/>
      <c r="AF97" s="608"/>
      <c r="AG97" s="608"/>
      <c r="AH97" s="608"/>
      <c r="AI97" s="609"/>
    </row>
    <row r="98" spans="1:35">
      <c r="A98" s="563"/>
      <c r="B98" s="564"/>
      <c r="C98" s="564"/>
      <c r="D98" s="564"/>
      <c r="E98" s="564"/>
      <c r="F98" s="564"/>
      <c r="G98" s="564"/>
      <c r="H98" s="610"/>
      <c r="I98" s="563"/>
      <c r="J98" s="564"/>
      <c r="K98" s="564"/>
      <c r="L98" s="564"/>
      <c r="M98" s="564"/>
      <c r="N98" s="564"/>
      <c r="O98" s="564"/>
      <c r="P98" s="564"/>
      <c r="Q98" s="564"/>
      <c r="R98" s="564"/>
      <c r="S98" s="564"/>
      <c r="T98" s="564"/>
      <c r="U98" s="564"/>
      <c r="V98" s="564"/>
      <c r="W98" s="610"/>
      <c r="X98" s="563"/>
      <c r="Y98" s="564"/>
      <c r="Z98" s="564"/>
      <c r="AA98" s="564"/>
      <c r="AB98" s="564"/>
      <c r="AC98" s="564"/>
      <c r="AD98" s="564"/>
      <c r="AE98" s="564"/>
      <c r="AF98" s="564"/>
      <c r="AG98" s="564"/>
      <c r="AH98" s="564"/>
      <c r="AI98" s="610"/>
    </row>
    <row r="100" spans="1:35" hidden="1"/>
    <row r="101" spans="1:35" hidden="1"/>
    <row r="102" spans="1:35" hidden="1">
      <c r="A102" t="s">
        <v>26</v>
      </c>
      <c r="B102" t="s">
        <v>67</v>
      </c>
      <c r="C102">
        <v>1</v>
      </c>
      <c r="D102">
        <v>4</v>
      </c>
      <c r="G102" t="s">
        <v>1416</v>
      </c>
    </row>
    <row r="103" spans="1:35" hidden="1">
      <c r="A103" t="s">
        <v>27</v>
      </c>
      <c r="B103" t="s">
        <v>63</v>
      </c>
      <c r="C103">
        <v>2</v>
      </c>
      <c r="D103">
        <v>5</v>
      </c>
      <c r="G103" t="s">
        <v>1417</v>
      </c>
    </row>
    <row r="104" spans="1:35" hidden="1">
      <c r="A104" t="s">
        <v>28</v>
      </c>
      <c r="B104" t="s">
        <v>66</v>
      </c>
      <c r="C104">
        <v>3</v>
      </c>
      <c r="D104">
        <v>6</v>
      </c>
    </row>
    <row r="105" spans="1:35" hidden="1">
      <c r="C105">
        <v>4</v>
      </c>
      <c r="D105">
        <v>7</v>
      </c>
    </row>
    <row r="106" spans="1:35" hidden="1">
      <c r="C106">
        <v>5</v>
      </c>
      <c r="D106">
        <v>8</v>
      </c>
    </row>
    <row r="107" spans="1:35" hidden="1">
      <c r="C107">
        <v>6</v>
      </c>
      <c r="D107">
        <v>9</v>
      </c>
    </row>
    <row r="108" spans="1:35" hidden="1">
      <c r="C108">
        <v>7</v>
      </c>
      <c r="D108">
        <v>10</v>
      </c>
    </row>
    <row r="109" spans="1:35" hidden="1">
      <c r="C109">
        <v>8</v>
      </c>
      <c r="D109">
        <v>11</v>
      </c>
    </row>
    <row r="110" spans="1:35" hidden="1">
      <c r="C110">
        <v>9</v>
      </c>
      <c r="D110">
        <v>12</v>
      </c>
    </row>
    <row r="111" spans="1:35" hidden="1">
      <c r="C111">
        <v>10</v>
      </c>
      <c r="D111">
        <v>1</v>
      </c>
    </row>
    <row r="112" spans="1:35" hidden="1">
      <c r="C112">
        <v>11</v>
      </c>
      <c r="D112">
        <v>2</v>
      </c>
    </row>
    <row r="113" spans="3:4" hidden="1">
      <c r="C113">
        <v>12</v>
      </c>
      <c r="D113">
        <v>3</v>
      </c>
    </row>
    <row r="114" spans="3:4" hidden="1">
      <c r="C114">
        <v>13</v>
      </c>
    </row>
    <row r="115" spans="3:4" hidden="1">
      <c r="C115">
        <v>14</v>
      </c>
    </row>
    <row r="116" spans="3:4" hidden="1">
      <c r="C116">
        <v>15</v>
      </c>
    </row>
    <row r="117" spans="3:4" hidden="1">
      <c r="C117">
        <v>16</v>
      </c>
    </row>
    <row r="118" spans="3:4" hidden="1">
      <c r="C118">
        <v>17</v>
      </c>
    </row>
    <row r="119" spans="3:4" hidden="1">
      <c r="C119">
        <v>18</v>
      </c>
    </row>
    <row r="120" spans="3:4" hidden="1">
      <c r="C120">
        <v>19</v>
      </c>
    </row>
    <row r="121" spans="3:4" hidden="1">
      <c r="C121">
        <v>20</v>
      </c>
    </row>
    <row r="122" spans="3:4" hidden="1">
      <c r="C122">
        <v>21</v>
      </c>
    </row>
    <row r="123" spans="3:4" hidden="1">
      <c r="C123">
        <v>22</v>
      </c>
    </row>
    <row r="124" spans="3:4" hidden="1">
      <c r="C124">
        <v>23</v>
      </c>
    </row>
    <row r="125" spans="3:4" hidden="1">
      <c r="C125">
        <v>24</v>
      </c>
    </row>
    <row r="126" spans="3:4" hidden="1">
      <c r="C126">
        <v>25</v>
      </c>
    </row>
    <row r="127" spans="3:4" hidden="1">
      <c r="C127">
        <v>26</v>
      </c>
    </row>
    <row r="128" spans="3:4" hidden="1">
      <c r="C128">
        <v>27</v>
      </c>
    </row>
    <row r="129" spans="2:3" hidden="1">
      <c r="C129">
        <v>28</v>
      </c>
    </row>
    <row r="130" spans="2:3" hidden="1">
      <c r="C130">
        <v>29</v>
      </c>
    </row>
    <row r="131" spans="2:3" hidden="1">
      <c r="C131">
        <v>30</v>
      </c>
    </row>
    <row r="132" spans="2:3" hidden="1">
      <c r="B132" t="s">
        <v>77</v>
      </c>
      <c r="C132">
        <v>31</v>
      </c>
    </row>
    <row r="133" spans="2:3" hidden="1">
      <c r="C133">
        <v>32</v>
      </c>
    </row>
    <row r="134" spans="2:3" hidden="1">
      <c r="C134">
        <v>33</v>
      </c>
    </row>
    <row r="135" spans="2:3" hidden="1">
      <c r="C135">
        <v>34</v>
      </c>
    </row>
    <row r="136" spans="2:3" hidden="1">
      <c r="C136">
        <v>35</v>
      </c>
    </row>
    <row r="137" spans="2:3" hidden="1">
      <c r="C137">
        <v>36</v>
      </c>
    </row>
    <row r="138" spans="2:3" hidden="1">
      <c r="C138">
        <v>37</v>
      </c>
    </row>
    <row r="139" spans="2:3" hidden="1">
      <c r="C139">
        <v>38</v>
      </c>
    </row>
    <row r="140" spans="2:3" hidden="1">
      <c r="C140">
        <v>39</v>
      </c>
    </row>
    <row r="141" spans="2:3" hidden="1">
      <c r="C141">
        <v>40</v>
      </c>
    </row>
    <row r="142" spans="2:3" hidden="1">
      <c r="C142">
        <v>41</v>
      </c>
    </row>
    <row r="143" spans="2:3" hidden="1">
      <c r="C143">
        <v>42</v>
      </c>
    </row>
    <row r="144" spans="2:3" hidden="1">
      <c r="C144">
        <v>43</v>
      </c>
    </row>
    <row r="145" spans="3:3" hidden="1">
      <c r="C145">
        <v>44</v>
      </c>
    </row>
    <row r="146" spans="3:3" hidden="1">
      <c r="C146">
        <v>45</v>
      </c>
    </row>
    <row r="147" spans="3:3" hidden="1">
      <c r="C147">
        <v>46</v>
      </c>
    </row>
    <row r="148" spans="3:3" hidden="1">
      <c r="C148">
        <v>47</v>
      </c>
    </row>
    <row r="149" spans="3:3" hidden="1">
      <c r="C149">
        <v>48</v>
      </c>
    </row>
    <row r="150" spans="3:3" hidden="1">
      <c r="C150">
        <v>49</v>
      </c>
    </row>
    <row r="151" spans="3:3" hidden="1">
      <c r="C151">
        <v>50</v>
      </c>
    </row>
    <row r="152" spans="3:3" hidden="1">
      <c r="C152">
        <v>51</v>
      </c>
    </row>
    <row r="153" spans="3:3" hidden="1">
      <c r="C153">
        <v>52</v>
      </c>
    </row>
    <row r="154" spans="3:3" hidden="1">
      <c r="C154">
        <v>53</v>
      </c>
    </row>
    <row r="155" spans="3:3" hidden="1">
      <c r="C155">
        <v>54</v>
      </c>
    </row>
    <row r="156" spans="3:3" hidden="1">
      <c r="C156">
        <v>55</v>
      </c>
    </row>
    <row r="157" spans="3:3" hidden="1">
      <c r="C157">
        <v>56</v>
      </c>
    </row>
    <row r="158" spans="3:3" hidden="1">
      <c r="C158">
        <v>57</v>
      </c>
    </row>
    <row r="159" spans="3:3" hidden="1">
      <c r="C159">
        <v>58</v>
      </c>
    </row>
    <row r="160" spans="3:3" hidden="1">
      <c r="C160">
        <v>59</v>
      </c>
    </row>
    <row r="161" spans="3:3" hidden="1">
      <c r="C161">
        <v>60</v>
      </c>
    </row>
    <row r="162" spans="3:3" hidden="1">
      <c r="C162">
        <v>61</v>
      </c>
    </row>
    <row r="163" spans="3:3" hidden="1">
      <c r="C163">
        <v>62</v>
      </c>
    </row>
    <row r="164" spans="3:3" hidden="1">
      <c r="C164">
        <v>63</v>
      </c>
    </row>
  </sheetData>
  <sheetProtection selectLockedCells="1"/>
  <mergeCells count="155">
    <mergeCell ref="X96:AI98"/>
    <mergeCell ref="A97:H97"/>
    <mergeCell ref="I97:K97"/>
    <mergeCell ref="M97:W97"/>
    <mergeCell ref="A96:C96"/>
    <mergeCell ref="D96:K96"/>
    <mergeCell ref="A60:F60"/>
    <mergeCell ref="G60:L60"/>
    <mergeCell ref="M60:AI61"/>
    <mergeCell ref="M62:AI62"/>
    <mergeCell ref="M63:AI63"/>
    <mergeCell ref="A98:H98"/>
    <mergeCell ref="I98:W98"/>
    <mergeCell ref="A91:AI91"/>
    <mergeCell ref="A92:AI92"/>
    <mergeCell ref="A93:AI93"/>
    <mergeCell ref="Z85:AI85"/>
    <mergeCell ref="A88:AI88"/>
    <mergeCell ref="A89:AI89"/>
    <mergeCell ref="A90:AI90"/>
    <mergeCell ref="S86:T86"/>
    <mergeCell ref="AA86:AB86"/>
    <mergeCell ref="AE86:AF86"/>
    <mergeCell ref="A95:W95"/>
    <mergeCell ref="X95:AI95"/>
    <mergeCell ref="N3:O3"/>
    <mergeCell ref="P3:Q3"/>
    <mergeCell ref="S3:T3"/>
    <mergeCell ref="M64:AI64"/>
    <mergeCell ref="M65:AI65"/>
    <mergeCell ref="M31:AI31"/>
    <mergeCell ref="A77:C77"/>
    <mergeCell ref="D77:F77"/>
    <mergeCell ref="G77:I77"/>
    <mergeCell ref="A11:D11"/>
    <mergeCell ref="E11:F11"/>
    <mergeCell ref="G11:K11"/>
    <mergeCell ref="L11:W11"/>
    <mergeCell ref="X11:AI12"/>
    <mergeCell ref="A12:W12"/>
    <mergeCell ref="A75:F75"/>
    <mergeCell ref="G75:I75"/>
    <mergeCell ref="J75:AI75"/>
    <mergeCell ref="J71:Z71"/>
    <mergeCell ref="A26:F26"/>
    <mergeCell ref="G26:L26"/>
    <mergeCell ref="M26:AI27"/>
    <mergeCell ref="M28:AI28"/>
    <mergeCell ref="M29:AI29"/>
    <mergeCell ref="M30:AI30"/>
    <mergeCell ref="X7:AI7"/>
    <mergeCell ref="A8:D8"/>
    <mergeCell ref="E8:F8"/>
    <mergeCell ref="G8:K8"/>
    <mergeCell ref="L8:W8"/>
    <mergeCell ref="X8:AI9"/>
    <mergeCell ref="A9:W9"/>
    <mergeCell ref="A10:D10"/>
    <mergeCell ref="E10:W10"/>
    <mergeCell ref="X10:AI10"/>
    <mergeCell ref="M18:V18"/>
    <mergeCell ref="W18:AI18"/>
    <mergeCell ref="M19:AI19"/>
    <mergeCell ref="M22:AI22"/>
    <mergeCell ref="M23:AI23"/>
    <mergeCell ref="M20:AI20"/>
    <mergeCell ref="M21:AI21"/>
    <mergeCell ref="A4:D4"/>
    <mergeCell ref="E4:W4"/>
    <mergeCell ref="A5:D5"/>
    <mergeCell ref="E5:W5"/>
    <mergeCell ref="A6:D6"/>
    <mergeCell ref="A7:D7"/>
    <mergeCell ref="E7:W7"/>
    <mergeCell ref="P6:Q6"/>
    <mergeCell ref="S6:T6"/>
    <mergeCell ref="U6:V6"/>
    <mergeCell ref="A82:R86"/>
    <mergeCell ref="A14:F14"/>
    <mergeCell ref="G14:L14"/>
    <mergeCell ref="M14:AI15"/>
    <mergeCell ref="M16:V16"/>
    <mergeCell ref="W16:AI16"/>
    <mergeCell ref="M17:V17"/>
    <mergeCell ref="W17:AI17"/>
    <mergeCell ref="J77:AI77"/>
    <mergeCell ref="J79:AI79"/>
    <mergeCell ref="A76:C76"/>
    <mergeCell ref="D76:F76"/>
    <mergeCell ref="G76:I76"/>
    <mergeCell ref="J76:AI76"/>
    <mergeCell ref="A79:C79"/>
    <mergeCell ref="D79:F79"/>
    <mergeCell ref="G79:I79"/>
    <mergeCell ref="S83:AI83"/>
    <mergeCell ref="S85:Y85"/>
    <mergeCell ref="S84:Z84"/>
    <mergeCell ref="AA84:AI84"/>
    <mergeCell ref="U82:V82"/>
    <mergeCell ref="Y82:Z82"/>
    <mergeCell ref="AA82:AI82"/>
    <mergeCell ref="A81:R81"/>
    <mergeCell ref="S81:AI81"/>
    <mergeCell ref="A71:C71"/>
    <mergeCell ref="D71:F71"/>
    <mergeCell ref="G71:I71"/>
    <mergeCell ref="A72:C72"/>
    <mergeCell ref="D72:F72"/>
    <mergeCell ref="G72:I72"/>
    <mergeCell ref="AA71:AI71"/>
    <mergeCell ref="J72:Z72"/>
    <mergeCell ref="AA72:AI72"/>
    <mergeCell ref="J73:Z73"/>
    <mergeCell ref="AA73:AI73"/>
    <mergeCell ref="A78:C78"/>
    <mergeCell ref="D78:F78"/>
    <mergeCell ref="G78:I78"/>
    <mergeCell ref="J78:AI78"/>
    <mergeCell ref="A73:C73"/>
    <mergeCell ref="D73:F73"/>
    <mergeCell ref="G73:I73"/>
    <mergeCell ref="A69:F69"/>
    <mergeCell ref="G69:I69"/>
    <mergeCell ref="J69:AI69"/>
    <mergeCell ref="A70:C70"/>
    <mergeCell ref="D70:F70"/>
    <mergeCell ref="G70:I70"/>
    <mergeCell ref="M32:AI32"/>
    <mergeCell ref="J70:Z70"/>
    <mergeCell ref="AA70:AI70"/>
    <mergeCell ref="M57:AI57"/>
    <mergeCell ref="M56:AI56"/>
    <mergeCell ref="M55:AI55"/>
    <mergeCell ref="M54:AI54"/>
    <mergeCell ref="M34:AI34"/>
    <mergeCell ref="M33:AI33"/>
    <mergeCell ref="M66:AI66"/>
    <mergeCell ref="M35:AI35"/>
    <mergeCell ref="M36:AI36"/>
    <mergeCell ref="M37:AI37"/>
    <mergeCell ref="M38:AI38"/>
    <mergeCell ref="M39:AI39"/>
    <mergeCell ref="M40:AI40"/>
    <mergeCell ref="M41:AI41"/>
    <mergeCell ref="M42:AI42"/>
    <mergeCell ref="M52:AI52"/>
    <mergeCell ref="M43:AI43"/>
    <mergeCell ref="M44:AI44"/>
    <mergeCell ref="M45:AI45"/>
    <mergeCell ref="M46:AI46"/>
    <mergeCell ref="M47:AI47"/>
    <mergeCell ref="M48:AI48"/>
    <mergeCell ref="M49:AI49"/>
    <mergeCell ref="M50:AI50"/>
    <mergeCell ref="M51:AI51"/>
  </mergeCells>
  <phoneticPr fontId="1"/>
  <conditionalFormatting sqref="C55:C57 C34:D40">
    <cfRule type="expression" dxfId="17" priority="32" stopIfTrue="1">
      <formula>I33=""</formula>
    </cfRule>
  </conditionalFormatting>
  <conditionalFormatting sqref="C54">
    <cfRule type="expression" dxfId="16" priority="35" stopIfTrue="1">
      <formula>I30=""</formula>
    </cfRule>
  </conditionalFormatting>
  <conditionalFormatting sqref="C30">
    <cfRule type="expression" dxfId="15" priority="31" stopIfTrue="1">
      <formula>I29=""</formula>
    </cfRule>
  </conditionalFormatting>
  <conditionalFormatting sqref="A58:D58">
    <cfRule type="expression" dxfId="14" priority="55" stopIfTrue="1">
      <formula>#REF!=""</formula>
    </cfRule>
  </conditionalFormatting>
  <conditionalFormatting sqref="C41:D49">
    <cfRule type="expression" dxfId="13" priority="61" stopIfTrue="1">
      <formula>I36=""</formula>
    </cfRule>
  </conditionalFormatting>
  <conditionalFormatting sqref="C50:D53">
    <cfRule type="expression" dxfId="12" priority="63" stopIfTrue="1">
      <formula>I37=""</formula>
    </cfRule>
  </conditionalFormatting>
  <conditionalFormatting sqref="C33:D33">
    <cfRule type="expression" dxfId="11" priority="5" stopIfTrue="1">
      <formula>I32=""</formula>
    </cfRule>
  </conditionalFormatting>
  <conditionalFormatting sqref="C32">
    <cfRule type="expression" dxfId="10" priority="4" stopIfTrue="1">
      <formula>I31=""</formula>
    </cfRule>
  </conditionalFormatting>
  <conditionalFormatting sqref="D32">
    <cfRule type="expression" dxfId="9" priority="3" stopIfTrue="1">
      <formula>J31=""</formula>
    </cfRule>
  </conditionalFormatting>
  <conditionalFormatting sqref="C31:D31">
    <cfRule type="expression" dxfId="8" priority="2" stopIfTrue="1">
      <formula>I30=""</formula>
    </cfRule>
  </conditionalFormatting>
  <dataValidations count="9">
    <dataValidation imeMode="hiragana" allowBlank="1" showInputMessage="1" showErrorMessage="1" sqref="J6:N6 G8 A27 G11 M62:AI66 E4:H5 A7:A12 E10:E11 N21:V21 F6 H6 M28:AI58 G15 A15 X23:AI23 N23:V23 W16:W18 W20:W23 M16:M23 X21:AI21 E7:E8 G27 A61 G61 E5:W5" xr:uid="{00000000-0002-0000-0000-000000000000}"/>
    <dataValidation type="list" allowBlank="1" showInputMessage="1" showErrorMessage="1" sqref="A70:C73 G62:G66 A62:A66 G28:G57 A76:C79 A6:D6 G16:G23 A16:A23 A28:A57" xr:uid="{00000000-0002-0000-0000-000001000000}">
      <formula1>$A$102:$A$104</formula1>
    </dataValidation>
    <dataValidation type="list" allowBlank="1" showInputMessage="1" showErrorMessage="1" sqref="D70:F73 B62:B66 H62:H66 D76:F79 H28:H57 P3:Q3 B16:B23 H16:H23 B28:B57" xr:uid="{00000000-0002-0000-0000-000002000000}">
      <formula1>$C$102:$C$164</formula1>
    </dataValidation>
    <dataValidation type="list" allowBlank="1" showInputMessage="1" showErrorMessage="1" sqref="G70:I73 D62:D66 J62:J66 G76:I79 S3:T3 D28:D57 D16:D23 J16:J23 J28:J57" xr:uid="{00000000-0002-0000-0000-000003000000}">
      <formula1>$D$102:$D$113</formula1>
    </dataValidation>
    <dataValidation type="list" imeMode="hiragana" allowBlank="1" showInputMessage="1" showErrorMessage="1" sqref="E6" xr:uid="{00000000-0002-0000-0000-000004000000}">
      <formula1>$C$102:$C$164</formula1>
    </dataValidation>
    <dataValidation type="list" imeMode="hiragana" allowBlank="1" showInputMessage="1" showErrorMessage="1" sqref="G6" xr:uid="{00000000-0002-0000-0000-000005000000}">
      <formula1>$D$102:$D$113</formula1>
    </dataValidation>
    <dataValidation type="list" imeMode="hiragana" allowBlank="1" showInputMessage="1" showErrorMessage="1" sqref="I6" xr:uid="{00000000-0002-0000-0000-000006000000}">
      <formula1>$C$102:$C$132</formula1>
    </dataValidation>
    <dataValidation type="list" allowBlank="1" showInputMessage="1" showErrorMessage="1" sqref="V3" xr:uid="{00000000-0002-0000-0000-000007000000}">
      <formula1>$C$102:$C$132</formula1>
    </dataValidation>
    <dataValidation type="list" allowBlank="1" showInputMessage="1" showErrorMessage="1" sqref="AA70:AI73" xr:uid="{00000000-0002-0000-0000-000008000000}">
      <formula1>$G$102:$G$103</formula1>
    </dataValidation>
  </dataValidations>
  <pageMargins left="0.7" right="0.7" top="0.75" bottom="0.75" header="0.3" footer="0.3"/>
  <pageSetup paperSize="9" orientation="portrait" r:id="rId1"/>
  <rowBreaks count="1" manualBreakCount="1">
    <brk id="6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18</xdr:col>
                    <xdr:colOff>0</xdr:colOff>
                    <xdr:row>84</xdr:row>
                    <xdr:rowOff>123825</xdr:rowOff>
                  </from>
                  <to>
                    <xdr:col>20</xdr:col>
                    <xdr:colOff>104775</xdr:colOff>
                    <xdr:row>86</xdr:row>
                    <xdr:rowOff>85725</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22</xdr:col>
                    <xdr:colOff>9525</xdr:colOff>
                    <xdr:row>84</xdr:row>
                    <xdr:rowOff>123825</xdr:rowOff>
                  </from>
                  <to>
                    <xdr:col>23</xdr:col>
                    <xdr:colOff>114300</xdr:colOff>
                    <xdr:row>86</xdr:row>
                    <xdr:rowOff>85725</xdr:rowOff>
                  </to>
                </anchor>
              </controlPr>
            </control>
          </mc:Choice>
        </mc:AlternateContent>
        <mc:AlternateContent xmlns:mc="http://schemas.openxmlformats.org/markup-compatibility/2006">
          <mc:Choice Requires="x14">
            <control shapeId="2075" r:id="rId6" name="Check Box 27">
              <controlPr defaultSize="0" autoFill="0" autoLine="0" autoPict="0">
                <anchor moveWithCells="1">
                  <from>
                    <xdr:col>25</xdr:col>
                    <xdr:colOff>0</xdr:colOff>
                    <xdr:row>84</xdr:row>
                    <xdr:rowOff>133350</xdr:rowOff>
                  </from>
                  <to>
                    <xdr:col>27</xdr:col>
                    <xdr:colOff>0</xdr:colOff>
                    <xdr:row>86</xdr:row>
                    <xdr:rowOff>95250</xdr:rowOff>
                  </to>
                </anchor>
              </controlPr>
            </control>
          </mc:Choice>
        </mc:AlternateContent>
        <mc:AlternateContent xmlns:mc="http://schemas.openxmlformats.org/markup-compatibility/2006">
          <mc:Choice Requires="x14">
            <control shapeId="2076" r:id="rId7" name="Check Box 28">
              <controlPr defaultSize="0" autoFill="0" autoLine="0" autoPict="0">
                <anchor moveWithCells="1">
                  <from>
                    <xdr:col>30</xdr:col>
                    <xdr:colOff>0</xdr:colOff>
                    <xdr:row>84</xdr:row>
                    <xdr:rowOff>123825</xdr:rowOff>
                  </from>
                  <to>
                    <xdr:col>33</xdr:col>
                    <xdr:colOff>0</xdr:colOff>
                    <xdr:row>86</xdr:row>
                    <xdr:rowOff>85725</xdr:rowOff>
                  </to>
                </anchor>
              </controlPr>
            </control>
          </mc:Choice>
        </mc:AlternateContent>
        <mc:AlternateContent xmlns:mc="http://schemas.openxmlformats.org/markup-compatibility/2006">
          <mc:Choice Requires="x14">
            <control shapeId="2077" r:id="rId8" name="Check Box 29">
              <controlPr defaultSize="0" autoFill="0" autoLine="0" autoPict="0">
                <anchor moveWithCells="1">
                  <from>
                    <xdr:col>14</xdr:col>
                    <xdr:colOff>0</xdr:colOff>
                    <xdr:row>5</xdr:row>
                    <xdr:rowOff>38100</xdr:rowOff>
                  </from>
                  <to>
                    <xdr:col>15</xdr:col>
                    <xdr:colOff>104775</xdr:colOff>
                    <xdr:row>5</xdr:row>
                    <xdr:rowOff>361950</xdr:rowOff>
                  </to>
                </anchor>
              </controlPr>
            </control>
          </mc:Choice>
        </mc:AlternateContent>
        <mc:AlternateContent xmlns:mc="http://schemas.openxmlformats.org/markup-compatibility/2006">
          <mc:Choice Requires="x14">
            <control shapeId="2078" r:id="rId9" name="Check Box 30">
              <controlPr defaultSize="0" autoFill="0" autoLine="0" autoPict="0">
                <anchor moveWithCells="1">
                  <from>
                    <xdr:col>18</xdr:col>
                    <xdr:colOff>9525</xdr:colOff>
                    <xdr:row>5</xdr:row>
                    <xdr:rowOff>38100</xdr:rowOff>
                  </from>
                  <to>
                    <xdr:col>20</xdr:col>
                    <xdr:colOff>104775</xdr:colOff>
                    <xdr:row>5</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BC143"/>
  <sheetViews>
    <sheetView view="pageBreakPreview" zoomScale="115" zoomScaleNormal="100" zoomScaleSheetLayoutView="115" workbookViewId="0">
      <selection activeCell="K6" sqref="K6"/>
    </sheetView>
  </sheetViews>
  <sheetFormatPr defaultRowHeight="13.5"/>
  <cols>
    <col min="1" max="1" width="3.875" customWidth="1"/>
    <col min="2" max="2" width="2.75" customWidth="1"/>
    <col min="3" max="3" width="2.25" customWidth="1"/>
    <col min="4" max="4" width="2.75" customWidth="1"/>
    <col min="5" max="5" width="3" customWidth="1"/>
    <col min="6" max="6" width="2.125" customWidth="1"/>
    <col min="7" max="7" width="3.875" customWidth="1"/>
    <col min="8" max="8" width="2.75" customWidth="1"/>
    <col min="9" max="9" width="3.125" customWidth="1"/>
    <col min="10" max="10" width="2.75" customWidth="1"/>
    <col min="11" max="11" width="3.375" customWidth="1"/>
    <col min="12" max="12" width="2.875" customWidth="1"/>
    <col min="13" max="18" width="2.75" customWidth="1"/>
    <col min="19" max="20" width="1.375" customWidth="1"/>
    <col min="21" max="26" width="2.75" customWidth="1"/>
    <col min="27" max="34" width="1.375" customWidth="1"/>
    <col min="35" max="35" width="4" customWidth="1"/>
    <col min="36" max="36" width="2.75" customWidth="1"/>
    <col min="37" max="37" width="2.75" hidden="1" customWidth="1"/>
    <col min="38" max="43" width="2.75" customWidth="1"/>
    <col min="44" max="44" width="2.125" customWidth="1"/>
    <col min="45" max="45" width="2.75" customWidth="1"/>
    <col min="46" max="46" width="2.5" customWidth="1"/>
    <col min="47" max="47" width="1.875" customWidth="1"/>
    <col min="48" max="48" width="2.5" customWidth="1"/>
    <col min="49" max="49" width="2.75" customWidth="1"/>
  </cols>
  <sheetData>
    <row r="2" spans="1:55" ht="21">
      <c r="A2" s="79" t="s">
        <v>74</v>
      </c>
      <c r="B2" s="12"/>
      <c r="C2" s="12"/>
      <c r="D2" s="12"/>
      <c r="E2" s="12"/>
    </row>
    <row r="3" spans="1:55" ht="17.25" customHeight="1">
      <c r="N3" s="603" t="s">
        <v>28</v>
      </c>
      <c r="O3" s="603"/>
      <c r="P3" s="604">
        <v>1</v>
      </c>
      <c r="Q3" s="604"/>
      <c r="R3" s="77" t="s">
        <v>1</v>
      </c>
      <c r="S3" s="605">
        <v>8</v>
      </c>
      <c r="T3" s="605"/>
      <c r="U3" s="77" t="s">
        <v>2</v>
      </c>
      <c r="V3" s="193">
        <v>20</v>
      </c>
      <c r="W3" s="77" t="s">
        <v>3</v>
      </c>
    </row>
    <row r="4" spans="1:55">
      <c r="A4" s="568" t="s">
        <v>7</v>
      </c>
      <c r="B4" s="569"/>
      <c r="C4" s="569"/>
      <c r="D4" s="569"/>
      <c r="E4" s="635" t="s">
        <v>1398</v>
      </c>
      <c r="F4" s="635"/>
      <c r="G4" s="635"/>
      <c r="H4" s="635"/>
      <c r="I4" s="635"/>
      <c r="J4" s="635"/>
      <c r="K4" s="635"/>
      <c r="L4" s="635"/>
      <c r="M4" s="635"/>
      <c r="N4" s="635"/>
      <c r="O4" s="635"/>
      <c r="P4" s="635"/>
      <c r="Q4" s="635"/>
      <c r="R4" s="635"/>
      <c r="S4" s="635"/>
      <c r="T4" s="635"/>
      <c r="U4" s="635"/>
      <c r="V4" s="635"/>
      <c r="W4" s="635"/>
    </row>
    <row r="5" spans="1:55" s="175" customFormat="1" ht="42" customHeight="1">
      <c r="A5" s="571" t="s">
        <v>0</v>
      </c>
      <c r="B5" s="572"/>
      <c r="C5" s="572"/>
      <c r="D5" s="573"/>
      <c r="E5" s="574" t="s">
        <v>1397</v>
      </c>
      <c r="F5" s="574"/>
      <c r="G5" s="574"/>
      <c r="H5" s="574"/>
      <c r="I5" s="574"/>
      <c r="J5" s="574"/>
      <c r="K5" s="574"/>
      <c r="L5" s="574"/>
      <c r="M5" s="574"/>
      <c r="N5" s="574"/>
      <c r="O5" s="574"/>
      <c r="P5" s="574"/>
      <c r="Q5" s="574"/>
      <c r="R5" s="574"/>
      <c r="S5" s="574"/>
      <c r="T5" s="574"/>
      <c r="U5" s="574"/>
      <c r="V5" s="574"/>
      <c r="W5" s="574"/>
      <c r="AS5" s="176"/>
      <c r="AT5" s="177"/>
      <c r="AU5" s="177"/>
      <c r="AV5" s="177"/>
      <c r="BC5" s="178"/>
    </row>
    <row r="6" spans="1:55" ht="30.75" customHeight="1">
      <c r="A6" s="575" t="s">
        <v>27</v>
      </c>
      <c r="B6" s="576"/>
      <c r="C6" s="576"/>
      <c r="D6" s="576"/>
      <c r="E6" s="201">
        <v>9</v>
      </c>
      <c r="F6" s="179" t="s">
        <v>1</v>
      </c>
      <c r="G6" s="160">
        <v>7</v>
      </c>
      <c r="H6" s="179" t="s">
        <v>2</v>
      </c>
      <c r="I6" s="160">
        <v>2</v>
      </c>
      <c r="J6" s="179" t="s">
        <v>3</v>
      </c>
      <c r="K6" s="179" t="s">
        <v>78</v>
      </c>
      <c r="L6" s="160">
        <v>22</v>
      </c>
      <c r="M6" s="179" t="s">
        <v>5</v>
      </c>
      <c r="N6" s="180" t="s">
        <v>6</v>
      </c>
      <c r="O6" s="161"/>
      <c r="P6" s="580" t="s">
        <v>75</v>
      </c>
      <c r="Q6" s="580"/>
      <c r="R6" s="81"/>
      <c r="S6" s="581"/>
      <c r="T6" s="581"/>
      <c r="U6" s="580" t="s">
        <v>76</v>
      </c>
      <c r="V6" s="580"/>
      <c r="W6" s="82"/>
      <c r="X6" s="11"/>
    </row>
    <row r="7" spans="1:55">
      <c r="A7" s="646" t="s">
        <v>7</v>
      </c>
      <c r="B7" s="395"/>
      <c r="C7" s="395"/>
      <c r="D7" s="395"/>
      <c r="E7" s="579" t="s">
        <v>1401</v>
      </c>
      <c r="F7" s="579"/>
      <c r="G7" s="579"/>
      <c r="H7" s="579"/>
      <c r="I7" s="579"/>
      <c r="J7" s="579"/>
      <c r="K7" s="579"/>
      <c r="L7" s="579"/>
      <c r="M7" s="579"/>
      <c r="N7" s="579"/>
      <c r="O7" s="579"/>
      <c r="P7" s="579"/>
      <c r="Q7" s="579"/>
      <c r="R7" s="579"/>
      <c r="S7" s="579"/>
      <c r="T7" s="579"/>
      <c r="U7" s="579"/>
      <c r="V7" s="579"/>
      <c r="W7" s="579"/>
      <c r="X7" s="542" t="s">
        <v>15</v>
      </c>
      <c r="Y7" s="543"/>
      <c r="Z7" s="543"/>
      <c r="AA7" s="543"/>
      <c r="AB7" s="543"/>
      <c r="AC7" s="543"/>
      <c r="AD7" s="543"/>
      <c r="AE7" s="543"/>
      <c r="AF7" s="543"/>
      <c r="AG7" s="543"/>
      <c r="AH7" s="543"/>
      <c r="AI7" s="544"/>
    </row>
    <row r="8" spans="1:55" ht="16.5" customHeight="1">
      <c r="A8" s="636" t="s">
        <v>13</v>
      </c>
      <c r="B8" s="637"/>
      <c r="C8" s="637"/>
      <c r="D8" s="637"/>
      <c r="E8" s="446" t="s">
        <v>14</v>
      </c>
      <c r="F8" s="446"/>
      <c r="G8" s="585" t="s">
        <v>1399</v>
      </c>
      <c r="H8" s="585"/>
      <c r="I8" s="585"/>
      <c r="J8" s="585"/>
      <c r="K8" s="585"/>
      <c r="L8" s="638"/>
      <c r="M8" s="638"/>
      <c r="N8" s="638"/>
      <c r="O8" s="638"/>
      <c r="P8" s="638"/>
      <c r="Q8" s="638"/>
      <c r="R8" s="638"/>
      <c r="S8" s="638"/>
      <c r="T8" s="638"/>
      <c r="U8" s="638"/>
      <c r="V8" s="638"/>
      <c r="W8" s="639"/>
      <c r="X8" s="640" t="s">
        <v>1402</v>
      </c>
      <c r="Y8" s="641"/>
      <c r="Z8" s="641"/>
      <c r="AA8" s="641"/>
      <c r="AB8" s="641"/>
      <c r="AC8" s="641"/>
      <c r="AD8" s="641"/>
      <c r="AE8" s="641"/>
      <c r="AF8" s="641"/>
      <c r="AG8" s="641"/>
      <c r="AH8" s="641"/>
      <c r="AI8" s="642"/>
    </row>
    <row r="9" spans="1:55" ht="30" customHeight="1">
      <c r="A9" s="594" t="s">
        <v>1400</v>
      </c>
      <c r="B9" s="595"/>
      <c r="C9" s="595"/>
      <c r="D9" s="595"/>
      <c r="E9" s="595"/>
      <c r="F9" s="595"/>
      <c r="G9" s="595"/>
      <c r="H9" s="595"/>
      <c r="I9" s="595"/>
      <c r="J9" s="595"/>
      <c r="K9" s="595"/>
      <c r="L9" s="595"/>
      <c r="M9" s="595"/>
      <c r="N9" s="595"/>
      <c r="O9" s="595"/>
      <c r="P9" s="595"/>
      <c r="Q9" s="595"/>
      <c r="R9" s="595"/>
      <c r="S9" s="595"/>
      <c r="T9" s="595"/>
      <c r="U9" s="595"/>
      <c r="V9" s="595"/>
      <c r="W9" s="595"/>
      <c r="X9" s="643"/>
      <c r="Y9" s="644"/>
      <c r="Z9" s="644"/>
      <c r="AA9" s="644"/>
      <c r="AB9" s="644"/>
      <c r="AC9" s="644"/>
      <c r="AD9" s="644"/>
      <c r="AE9" s="644"/>
      <c r="AF9" s="644"/>
      <c r="AG9" s="644"/>
      <c r="AH9" s="644"/>
      <c r="AI9" s="645"/>
    </row>
    <row r="10" spans="1:55">
      <c r="A10" s="577" t="s">
        <v>7</v>
      </c>
      <c r="B10" s="578"/>
      <c r="C10" s="578"/>
      <c r="D10" s="578"/>
      <c r="E10" s="579"/>
      <c r="F10" s="579"/>
      <c r="G10" s="579"/>
      <c r="H10" s="579"/>
      <c r="I10" s="579"/>
      <c r="J10" s="579"/>
      <c r="K10" s="579"/>
      <c r="L10" s="579"/>
      <c r="M10" s="579"/>
      <c r="N10" s="579"/>
      <c r="O10" s="579"/>
      <c r="P10" s="579"/>
      <c r="Q10" s="579"/>
      <c r="R10" s="579"/>
      <c r="S10" s="579"/>
      <c r="T10" s="579"/>
      <c r="U10" s="579"/>
      <c r="V10" s="579"/>
      <c r="W10" s="579"/>
      <c r="X10" s="542" t="s">
        <v>15</v>
      </c>
      <c r="Y10" s="543"/>
      <c r="Z10" s="543"/>
      <c r="AA10" s="543"/>
      <c r="AB10" s="543"/>
      <c r="AC10" s="543"/>
      <c r="AD10" s="543"/>
      <c r="AE10" s="543"/>
      <c r="AF10" s="543"/>
      <c r="AG10" s="543"/>
      <c r="AH10" s="543"/>
      <c r="AI10" s="544"/>
    </row>
    <row r="11" spans="1:55">
      <c r="A11" s="582" t="s">
        <v>13</v>
      </c>
      <c r="B11" s="583"/>
      <c r="C11" s="583"/>
      <c r="D11" s="583"/>
      <c r="E11" s="584" t="s">
        <v>14</v>
      </c>
      <c r="F11" s="584"/>
      <c r="G11" s="585"/>
      <c r="H11" s="585"/>
      <c r="I11" s="585"/>
      <c r="J11" s="585"/>
      <c r="K11" s="585"/>
      <c r="L11" s="606" t="s">
        <v>16</v>
      </c>
      <c r="M11" s="606"/>
      <c r="N11" s="606"/>
      <c r="O11" s="606"/>
      <c r="P11" s="606"/>
      <c r="Q11" s="606"/>
      <c r="R11" s="606"/>
      <c r="S11" s="606"/>
      <c r="T11" s="606"/>
      <c r="U11" s="606"/>
      <c r="V11" s="606"/>
      <c r="W11" s="606"/>
      <c r="X11" s="588"/>
      <c r="Y11" s="589"/>
      <c r="Z11" s="589"/>
      <c r="AA11" s="589"/>
      <c r="AB11" s="589"/>
      <c r="AC11" s="589"/>
      <c r="AD11" s="589"/>
      <c r="AE11" s="589"/>
      <c r="AF11" s="589"/>
      <c r="AG11" s="589"/>
      <c r="AH11" s="589"/>
      <c r="AI11" s="590"/>
    </row>
    <row r="12" spans="1:55" ht="30" customHeight="1">
      <c r="A12" s="594"/>
      <c r="B12" s="595"/>
      <c r="C12" s="595"/>
      <c r="D12" s="595"/>
      <c r="E12" s="595"/>
      <c r="F12" s="595"/>
      <c r="G12" s="595"/>
      <c r="H12" s="595"/>
      <c r="I12" s="595"/>
      <c r="J12" s="595"/>
      <c r="K12" s="595"/>
      <c r="L12" s="595"/>
      <c r="M12" s="595"/>
      <c r="N12" s="595"/>
      <c r="O12" s="595"/>
      <c r="P12" s="595"/>
      <c r="Q12" s="595"/>
      <c r="R12" s="595"/>
      <c r="S12" s="595"/>
      <c r="T12" s="595"/>
      <c r="U12" s="595"/>
      <c r="V12" s="595"/>
      <c r="W12" s="595"/>
      <c r="X12" s="591"/>
      <c r="Y12" s="592"/>
      <c r="Z12" s="592"/>
      <c r="AA12" s="592"/>
      <c r="AB12" s="592"/>
      <c r="AC12" s="592"/>
      <c r="AD12" s="592"/>
      <c r="AE12" s="592"/>
      <c r="AF12" s="592"/>
      <c r="AG12" s="592"/>
      <c r="AH12" s="592"/>
      <c r="AI12" s="593"/>
    </row>
    <row r="13" spans="1:55" ht="12.75" customHeight="1"/>
    <row r="14" spans="1:55" ht="22.5" customHeight="1">
      <c r="A14" s="486" t="s">
        <v>9</v>
      </c>
      <c r="B14" s="486"/>
      <c r="C14" s="486"/>
      <c r="D14" s="486"/>
      <c r="E14" s="486"/>
      <c r="F14" s="486"/>
      <c r="G14" s="486" t="s">
        <v>10</v>
      </c>
      <c r="H14" s="486"/>
      <c r="I14" s="486"/>
      <c r="J14" s="486"/>
      <c r="K14" s="486"/>
      <c r="L14" s="486"/>
      <c r="M14" s="432" t="s">
        <v>1406</v>
      </c>
      <c r="N14" s="482"/>
      <c r="O14" s="482"/>
      <c r="P14" s="482"/>
      <c r="Q14" s="482"/>
      <c r="R14" s="482"/>
      <c r="S14" s="482"/>
      <c r="T14" s="482"/>
      <c r="U14" s="482"/>
      <c r="V14" s="482"/>
      <c r="W14" s="482"/>
      <c r="X14" s="482"/>
      <c r="Y14" s="482"/>
      <c r="Z14" s="482"/>
      <c r="AA14" s="482"/>
      <c r="AB14" s="482"/>
      <c r="AC14" s="482"/>
      <c r="AD14" s="482"/>
      <c r="AE14" s="482"/>
      <c r="AF14" s="482"/>
      <c r="AG14" s="482"/>
      <c r="AH14" s="482"/>
      <c r="AI14" s="634"/>
    </row>
    <row r="15" spans="1:55" ht="12.75" customHeight="1">
      <c r="A15" s="6" t="s">
        <v>11</v>
      </c>
      <c r="B15" s="7" t="s">
        <v>1</v>
      </c>
      <c r="C15" s="7"/>
      <c r="D15" s="7" t="s">
        <v>2</v>
      </c>
      <c r="E15" s="7"/>
      <c r="F15" s="8"/>
      <c r="G15" s="6" t="s">
        <v>11</v>
      </c>
      <c r="H15" s="187" t="s">
        <v>1</v>
      </c>
      <c r="I15" s="7"/>
      <c r="J15" s="7" t="s">
        <v>2</v>
      </c>
      <c r="K15" s="7"/>
      <c r="L15" s="8"/>
      <c r="M15" s="459"/>
      <c r="N15" s="460"/>
      <c r="O15" s="460"/>
      <c r="P15" s="460"/>
      <c r="Q15" s="460"/>
      <c r="R15" s="460"/>
      <c r="S15" s="460"/>
      <c r="T15" s="460"/>
      <c r="U15" s="460"/>
      <c r="V15" s="460"/>
      <c r="W15" s="460"/>
      <c r="X15" s="460"/>
      <c r="Y15" s="460"/>
      <c r="Z15" s="460"/>
      <c r="AA15" s="460"/>
      <c r="AB15" s="460"/>
      <c r="AC15" s="460"/>
      <c r="AD15" s="460"/>
      <c r="AE15" s="460"/>
      <c r="AF15" s="460"/>
      <c r="AG15" s="460"/>
      <c r="AH15" s="460"/>
      <c r="AI15" s="461"/>
    </row>
    <row r="16" spans="1:55" ht="18.75" customHeight="1">
      <c r="A16" s="165" t="s">
        <v>27</v>
      </c>
      <c r="B16" s="166">
        <v>16</v>
      </c>
      <c r="C16" s="66"/>
      <c r="D16" s="169">
        <v>4</v>
      </c>
      <c r="E16" s="66"/>
      <c r="F16" s="67"/>
      <c r="G16" s="168" t="s">
        <v>27</v>
      </c>
      <c r="H16" s="163">
        <v>22</v>
      </c>
      <c r="I16" s="66"/>
      <c r="J16" s="169">
        <v>3</v>
      </c>
      <c r="K16" s="66"/>
      <c r="L16" s="67"/>
      <c r="M16" s="628" t="s">
        <v>1418</v>
      </c>
      <c r="N16" s="629"/>
      <c r="O16" s="629"/>
      <c r="P16" s="629"/>
      <c r="Q16" s="629"/>
      <c r="R16" s="629"/>
      <c r="S16" s="629"/>
      <c r="T16" s="629"/>
      <c r="U16" s="629"/>
      <c r="V16" s="629"/>
      <c r="W16" s="629" t="s">
        <v>1408</v>
      </c>
      <c r="X16" s="629"/>
      <c r="Y16" s="629"/>
      <c r="Z16" s="629"/>
      <c r="AA16" s="629"/>
      <c r="AB16" s="629"/>
      <c r="AC16" s="629"/>
      <c r="AD16" s="629"/>
      <c r="AE16" s="629"/>
      <c r="AF16" s="629"/>
      <c r="AG16" s="629"/>
      <c r="AH16" s="629"/>
      <c r="AI16" s="630"/>
    </row>
    <row r="17" spans="1:48" ht="18.75" customHeight="1">
      <c r="A17" s="165" t="s">
        <v>27</v>
      </c>
      <c r="B17" s="166">
        <v>22</v>
      </c>
      <c r="C17" s="66"/>
      <c r="D17" s="169">
        <v>4</v>
      </c>
      <c r="E17" s="66"/>
      <c r="F17" s="67"/>
      <c r="G17" s="168" t="s">
        <v>27</v>
      </c>
      <c r="H17" s="163">
        <v>25</v>
      </c>
      <c r="I17" s="66"/>
      <c r="J17" s="169">
        <v>3</v>
      </c>
      <c r="K17" s="66"/>
      <c r="L17" s="67"/>
      <c r="M17" s="628" t="s">
        <v>1407</v>
      </c>
      <c r="N17" s="629"/>
      <c r="O17" s="629"/>
      <c r="P17" s="629"/>
      <c r="Q17" s="629"/>
      <c r="R17" s="629"/>
      <c r="S17" s="629"/>
      <c r="T17" s="629"/>
      <c r="U17" s="629"/>
      <c r="V17" s="629"/>
      <c r="W17" s="629" t="s">
        <v>1409</v>
      </c>
      <c r="X17" s="629"/>
      <c r="Y17" s="629"/>
      <c r="Z17" s="629"/>
      <c r="AA17" s="629"/>
      <c r="AB17" s="629"/>
      <c r="AC17" s="629"/>
      <c r="AD17" s="629"/>
      <c r="AE17" s="629"/>
      <c r="AF17" s="629"/>
      <c r="AG17" s="629"/>
      <c r="AH17" s="629"/>
      <c r="AI17" s="630"/>
    </row>
    <row r="18" spans="1:48" ht="18.75" customHeight="1">
      <c r="A18" s="165" t="s">
        <v>27</v>
      </c>
      <c r="B18" s="166">
        <v>25</v>
      </c>
      <c r="C18" s="66"/>
      <c r="D18" s="169">
        <v>4</v>
      </c>
      <c r="E18" s="66"/>
      <c r="F18" s="67"/>
      <c r="G18" s="168" t="s">
        <v>27</v>
      </c>
      <c r="H18" s="163">
        <v>28</v>
      </c>
      <c r="I18" s="66"/>
      <c r="J18" s="169">
        <v>3</v>
      </c>
      <c r="K18" s="66"/>
      <c r="L18" s="67"/>
      <c r="M18" s="628" t="s">
        <v>1411</v>
      </c>
      <c r="N18" s="629"/>
      <c r="O18" s="629"/>
      <c r="P18" s="629"/>
      <c r="Q18" s="629"/>
      <c r="R18" s="629"/>
      <c r="S18" s="629"/>
      <c r="T18" s="629"/>
      <c r="U18" s="629"/>
      <c r="V18" s="629"/>
      <c r="W18" s="629" t="s">
        <v>1410</v>
      </c>
      <c r="X18" s="629"/>
      <c r="Y18" s="629"/>
      <c r="Z18" s="629"/>
      <c r="AA18" s="629"/>
      <c r="AB18" s="629"/>
      <c r="AC18" s="629"/>
      <c r="AD18" s="629"/>
      <c r="AE18" s="629"/>
      <c r="AF18" s="629"/>
      <c r="AG18" s="629"/>
      <c r="AH18" s="629"/>
      <c r="AI18" s="630"/>
      <c r="AK18" t="str">
        <f t="shared" ref="AK18:AK23" si="0">SUBSTITUTE(SUBSTITUTE(SUBSTITUTE(G18,"昭和","S"),"平成","H"),"令和","R")</f>
        <v>H</v>
      </c>
    </row>
    <row r="19" spans="1:48" ht="18.75" customHeight="1">
      <c r="A19" s="165" t="s">
        <v>27</v>
      </c>
      <c r="B19" s="166">
        <v>28</v>
      </c>
      <c r="C19" s="66"/>
      <c r="D19" s="169">
        <v>4</v>
      </c>
      <c r="E19" s="66"/>
      <c r="F19" s="67"/>
      <c r="G19" s="168" t="s">
        <v>28</v>
      </c>
      <c r="H19" s="163">
        <v>2</v>
      </c>
      <c r="I19" s="66"/>
      <c r="J19" s="169">
        <v>3</v>
      </c>
      <c r="K19" s="66"/>
      <c r="L19" s="67"/>
      <c r="M19" s="628" t="s">
        <v>1412</v>
      </c>
      <c r="N19" s="629"/>
      <c r="O19" s="629"/>
      <c r="P19" s="629"/>
      <c r="Q19" s="629"/>
      <c r="R19" s="629"/>
      <c r="S19" s="629"/>
      <c r="T19" s="629"/>
      <c r="U19" s="629"/>
      <c r="V19" s="629"/>
      <c r="W19" s="629"/>
      <c r="X19" s="629"/>
      <c r="Y19" s="629"/>
      <c r="Z19" s="629"/>
      <c r="AA19" s="629"/>
      <c r="AB19" s="629"/>
      <c r="AC19" s="629"/>
      <c r="AD19" s="629"/>
      <c r="AE19" s="629"/>
      <c r="AF19" s="629"/>
      <c r="AG19" s="629"/>
      <c r="AH19" s="629"/>
      <c r="AI19" s="630"/>
      <c r="AK19" t="str">
        <f t="shared" si="0"/>
        <v>R</v>
      </c>
    </row>
    <row r="20" spans="1:48" ht="18.75" customHeight="1">
      <c r="A20" s="165"/>
      <c r="B20" s="166"/>
      <c r="C20" s="66"/>
      <c r="D20" s="169"/>
      <c r="E20" s="66"/>
      <c r="F20" s="67"/>
      <c r="G20" s="168"/>
      <c r="H20" s="163"/>
      <c r="I20" s="66"/>
      <c r="J20" s="169"/>
      <c r="K20" s="66"/>
      <c r="L20" s="67"/>
      <c r="M20" s="628"/>
      <c r="N20" s="629"/>
      <c r="O20" s="629"/>
      <c r="P20" s="629"/>
      <c r="Q20" s="629"/>
      <c r="R20" s="629"/>
      <c r="S20" s="629"/>
      <c r="T20" s="629"/>
      <c r="U20" s="629"/>
      <c r="V20" s="629"/>
      <c r="W20" s="629"/>
      <c r="X20" s="629"/>
      <c r="Y20" s="629"/>
      <c r="Z20" s="629"/>
      <c r="AA20" s="629"/>
      <c r="AB20" s="629"/>
      <c r="AC20" s="629"/>
      <c r="AD20" s="629"/>
      <c r="AE20" s="629"/>
      <c r="AF20" s="629"/>
      <c r="AG20" s="629"/>
      <c r="AH20" s="629"/>
      <c r="AI20" s="630"/>
      <c r="AK20" t="str">
        <f t="shared" si="0"/>
        <v/>
      </c>
    </row>
    <row r="21" spans="1:48" ht="18.75" customHeight="1">
      <c r="A21" s="165"/>
      <c r="B21" s="166"/>
      <c r="C21" s="66"/>
      <c r="D21" s="169"/>
      <c r="E21" s="66"/>
      <c r="F21" s="67"/>
      <c r="G21" s="168"/>
      <c r="H21" s="166"/>
      <c r="I21" s="66"/>
      <c r="J21" s="169"/>
      <c r="K21" s="66"/>
      <c r="L21" s="67"/>
      <c r="M21" s="628"/>
      <c r="N21" s="629"/>
      <c r="O21" s="629"/>
      <c r="P21" s="629"/>
      <c r="Q21" s="629"/>
      <c r="R21" s="629"/>
      <c r="S21" s="629"/>
      <c r="T21" s="629"/>
      <c r="U21" s="629"/>
      <c r="V21" s="629"/>
      <c r="W21" s="629"/>
      <c r="X21" s="629"/>
      <c r="Y21" s="629"/>
      <c r="Z21" s="629"/>
      <c r="AA21" s="629"/>
      <c r="AB21" s="629"/>
      <c r="AC21" s="629"/>
      <c r="AD21" s="629"/>
      <c r="AE21" s="629"/>
      <c r="AF21" s="629"/>
      <c r="AG21" s="629"/>
      <c r="AH21" s="629"/>
      <c r="AI21" s="630"/>
      <c r="AK21" t="str">
        <f t="shared" si="0"/>
        <v/>
      </c>
    </row>
    <row r="22" spans="1:48" ht="18.75" customHeight="1">
      <c r="A22" s="162"/>
      <c r="B22" s="163"/>
      <c r="C22" s="191"/>
      <c r="D22" s="164"/>
      <c r="E22" s="191"/>
      <c r="F22" s="192"/>
      <c r="G22" s="202"/>
      <c r="H22" s="163"/>
      <c r="I22" s="191"/>
      <c r="J22" s="164"/>
      <c r="K22" s="191"/>
      <c r="L22" s="192"/>
      <c r="M22" s="631"/>
      <c r="N22" s="632"/>
      <c r="O22" s="632"/>
      <c r="P22" s="632"/>
      <c r="Q22" s="632"/>
      <c r="R22" s="632"/>
      <c r="S22" s="632"/>
      <c r="T22" s="632"/>
      <c r="U22" s="632"/>
      <c r="V22" s="632"/>
      <c r="W22" s="632"/>
      <c r="X22" s="632"/>
      <c r="Y22" s="632"/>
      <c r="Z22" s="632"/>
      <c r="AA22" s="632"/>
      <c r="AB22" s="632"/>
      <c r="AC22" s="632"/>
      <c r="AD22" s="632"/>
      <c r="AE22" s="632"/>
      <c r="AF22" s="632"/>
      <c r="AG22" s="632"/>
      <c r="AH22" s="632"/>
      <c r="AI22" s="633"/>
      <c r="AK22" t="str">
        <f t="shared" si="0"/>
        <v/>
      </c>
    </row>
    <row r="23" spans="1:48" ht="18.75" customHeight="1">
      <c r="A23" s="170"/>
      <c r="B23" s="171"/>
      <c r="C23" s="188"/>
      <c r="D23" s="172"/>
      <c r="E23" s="188"/>
      <c r="F23" s="189"/>
      <c r="G23" s="190"/>
      <c r="H23" s="171"/>
      <c r="I23" s="188"/>
      <c r="J23" s="172"/>
      <c r="K23" s="188"/>
      <c r="L23" s="189"/>
      <c r="M23" s="622"/>
      <c r="N23" s="623"/>
      <c r="O23" s="623"/>
      <c r="P23" s="623"/>
      <c r="Q23" s="623"/>
      <c r="R23" s="623"/>
      <c r="S23" s="623"/>
      <c r="T23" s="623"/>
      <c r="U23" s="623"/>
      <c r="V23" s="623"/>
      <c r="W23" s="623"/>
      <c r="X23" s="623"/>
      <c r="Y23" s="623"/>
      <c r="Z23" s="623"/>
      <c r="AA23" s="623"/>
      <c r="AB23" s="623"/>
      <c r="AC23" s="623"/>
      <c r="AD23" s="623"/>
      <c r="AE23" s="623"/>
      <c r="AF23" s="623"/>
      <c r="AG23" s="623"/>
      <c r="AH23" s="623"/>
      <c r="AI23" s="624"/>
      <c r="AK23" t="str">
        <f t="shared" si="0"/>
        <v/>
      </c>
    </row>
    <row r="24" spans="1:48" ht="12.75" customHeight="1"/>
    <row r="25" spans="1:48" ht="12.75" customHeight="1"/>
    <row r="26" spans="1:48" s="175" customFormat="1" ht="22.5" customHeight="1">
      <c r="A26" s="552" t="s">
        <v>9</v>
      </c>
      <c r="B26" s="552"/>
      <c r="C26" s="552"/>
      <c r="D26" s="552"/>
      <c r="E26" s="552"/>
      <c r="F26" s="552"/>
      <c r="G26" s="552" t="s">
        <v>10</v>
      </c>
      <c r="H26" s="552"/>
      <c r="I26" s="552"/>
      <c r="J26" s="552"/>
      <c r="K26" s="552"/>
      <c r="L26" s="552"/>
      <c r="M26" s="553" t="s">
        <v>1573</v>
      </c>
      <c r="N26" s="554"/>
      <c r="O26" s="554"/>
      <c r="P26" s="554"/>
      <c r="Q26" s="554"/>
      <c r="R26" s="554"/>
      <c r="S26" s="554"/>
      <c r="T26" s="554"/>
      <c r="U26" s="554"/>
      <c r="V26" s="554"/>
      <c r="W26" s="554"/>
      <c r="X26" s="554"/>
      <c r="Y26" s="554"/>
      <c r="Z26" s="554"/>
      <c r="AA26" s="554"/>
      <c r="AB26" s="554"/>
      <c r="AC26" s="554"/>
      <c r="AD26" s="554"/>
      <c r="AE26" s="554"/>
      <c r="AF26" s="554"/>
      <c r="AG26" s="554"/>
      <c r="AH26" s="554"/>
      <c r="AI26" s="555"/>
      <c r="AJ26"/>
      <c r="AK26"/>
      <c r="AL26"/>
      <c r="AM26"/>
      <c r="AN26"/>
      <c r="AO26"/>
      <c r="AP26"/>
      <c r="AQ26"/>
      <c r="AR26"/>
      <c r="AT26" s="177"/>
      <c r="AU26" s="177"/>
      <c r="AV26" s="177"/>
    </row>
    <row r="27" spans="1:48" ht="15" customHeight="1">
      <c r="A27" s="181" t="s">
        <v>11</v>
      </c>
      <c r="B27" s="182" t="s">
        <v>1</v>
      </c>
      <c r="C27" s="182"/>
      <c r="D27" s="182" t="s">
        <v>2</v>
      </c>
      <c r="E27" s="182"/>
      <c r="F27" s="183"/>
      <c r="G27" s="198" t="s">
        <v>11</v>
      </c>
      <c r="H27" s="199" t="s">
        <v>1</v>
      </c>
      <c r="I27" s="199"/>
      <c r="J27" s="199" t="s">
        <v>2</v>
      </c>
      <c r="K27" s="199"/>
      <c r="L27" s="200"/>
      <c r="M27" s="556"/>
      <c r="N27" s="557"/>
      <c r="O27" s="557"/>
      <c r="P27" s="557"/>
      <c r="Q27" s="557"/>
      <c r="R27" s="557"/>
      <c r="S27" s="557"/>
      <c r="T27" s="557"/>
      <c r="U27" s="557"/>
      <c r="V27" s="557"/>
      <c r="W27" s="557"/>
      <c r="X27" s="557"/>
      <c r="Y27" s="557"/>
      <c r="Z27" s="557"/>
      <c r="AA27" s="557"/>
      <c r="AB27" s="557"/>
      <c r="AC27" s="557"/>
      <c r="AD27" s="557"/>
      <c r="AE27" s="557"/>
      <c r="AF27" s="557"/>
      <c r="AG27" s="557"/>
      <c r="AH27" s="557"/>
      <c r="AI27" s="558"/>
    </row>
    <row r="28" spans="1:48" ht="23.25" customHeight="1">
      <c r="A28" s="165" t="s">
        <v>27</v>
      </c>
      <c r="B28" s="166">
        <v>25</v>
      </c>
      <c r="C28" s="66"/>
      <c r="D28" s="169">
        <v>4</v>
      </c>
      <c r="E28" s="66"/>
      <c r="F28" s="67"/>
      <c r="G28" s="162" t="s">
        <v>27</v>
      </c>
      <c r="H28" s="163">
        <v>28</v>
      </c>
      <c r="I28" s="73"/>
      <c r="J28" s="164">
        <v>3</v>
      </c>
      <c r="K28" s="73"/>
      <c r="L28" s="74"/>
      <c r="M28" s="520" t="s">
        <v>1403</v>
      </c>
      <c r="N28" s="521"/>
      <c r="O28" s="521"/>
      <c r="P28" s="521"/>
      <c r="Q28" s="521"/>
      <c r="R28" s="521"/>
      <c r="S28" s="521"/>
      <c r="T28" s="521"/>
      <c r="U28" s="521"/>
      <c r="V28" s="521"/>
      <c r="W28" s="521"/>
      <c r="X28" s="521"/>
      <c r="Y28" s="521"/>
      <c r="Z28" s="521"/>
      <c r="AA28" s="521"/>
      <c r="AB28" s="521"/>
      <c r="AC28" s="521"/>
      <c r="AD28" s="521"/>
      <c r="AE28" s="521"/>
      <c r="AF28" s="521"/>
      <c r="AG28" s="521"/>
      <c r="AH28" s="521"/>
      <c r="AI28" s="522"/>
    </row>
    <row r="29" spans="1:48" ht="23.25" customHeight="1">
      <c r="A29" s="165" t="s">
        <v>27</v>
      </c>
      <c r="B29" s="166">
        <v>28</v>
      </c>
      <c r="C29" s="66"/>
      <c r="D29" s="167">
        <v>4</v>
      </c>
      <c r="E29" s="66"/>
      <c r="F29" s="67"/>
      <c r="G29" s="168" t="s">
        <v>28</v>
      </c>
      <c r="H29" s="163">
        <v>2</v>
      </c>
      <c r="I29" s="66"/>
      <c r="J29" s="169">
        <v>3</v>
      </c>
      <c r="K29" s="66"/>
      <c r="L29" s="67"/>
      <c r="M29" s="625" t="s">
        <v>1404</v>
      </c>
      <c r="N29" s="626"/>
      <c r="O29" s="626"/>
      <c r="P29" s="626"/>
      <c r="Q29" s="626"/>
      <c r="R29" s="626"/>
      <c r="S29" s="626"/>
      <c r="T29" s="626"/>
      <c r="U29" s="626"/>
      <c r="V29" s="626"/>
      <c r="W29" s="626"/>
      <c r="X29" s="626"/>
      <c r="Y29" s="626"/>
      <c r="Z29" s="626"/>
      <c r="AA29" s="626"/>
      <c r="AB29" s="626"/>
      <c r="AC29" s="626"/>
      <c r="AD29" s="626"/>
      <c r="AE29" s="626"/>
      <c r="AF29" s="626"/>
      <c r="AG29" s="626"/>
      <c r="AH29" s="626"/>
      <c r="AI29" s="627"/>
    </row>
    <row r="30" spans="1:48" ht="23.25" customHeight="1">
      <c r="A30" s="165"/>
      <c r="B30" s="203"/>
      <c r="C30" s="5"/>
      <c r="D30" s="204"/>
      <c r="E30" s="5"/>
      <c r="F30" s="31"/>
      <c r="G30" s="165"/>
      <c r="H30" s="203"/>
      <c r="I30" s="5"/>
      <c r="J30" s="205"/>
      <c r="K30" s="5"/>
      <c r="L30" s="31"/>
      <c r="M30" s="520"/>
      <c r="N30" s="521"/>
      <c r="O30" s="521"/>
      <c r="P30" s="521"/>
      <c r="Q30" s="521"/>
      <c r="R30" s="521"/>
      <c r="S30" s="521"/>
      <c r="T30" s="521"/>
      <c r="U30" s="521"/>
      <c r="V30" s="521"/>
      <c r="W30" s="521"/>
      <c r="X30" s="521"/>
      <c r="Y30" s="521"/>
      <c r="Z30" s="521"/>
      <c r="AA30" s="521"/>
      <c r="AB30" s="521"/>
      <c r="AC30" s="521"/>
      <c r="AD30" s="521"/>
      <c r="AE30" s="521"/>
      <c r="AF30" s="521"/>
      <c r="AG30" s="521"/>
      <c r="AH30" s="521"/>
      <c r="AI30" s="522"/>
    </row>
    <row r="31" spans="1:48" ht="23.25" customHeight="1">
      <c r="A31" s="165"/>
      <c r="B31" s="203"/>
      <c r="C31" s="5"/>
      <c r="D31" s="204"/>
      <c r="E31" s="5"/>
      <c r="F31" s="31"/>
      <c r="G31" s="165"/>
      <c r="H31" s="203"/>
      <c r="I31" s="5"/>
      <c r="J31" s="205"/>
      <c r="K31" s="5"/>
      <c r="L31" s="31"/>
      <c r="M31" s="520"/>
      <c r="N31" s="521"/>
      <c r="O31" s="521"/>
      <c r="P31" s="521"/>
      <c r="Q31" s="521"/>
      <c r="R31" s="521"/>
      <c r="S31" s="521"/>
      <c r="T31" s="521"/>
      <c r="U31" s="521"/>
      <c r="V31" s="521"/>
      <c r="W31" s="521"/>
      <c r="X31" s="521"/>
      <c r="Y31" s="521"/>
      <c r="Z31" s="521"/>
      <c r="AA31" s="521"/>
      <c r="AB31" s="521"/>
      <c r="AC31" s="521"/>
      <c r="AD31" s="521"/>
      <c r="AE31" s="521"/>
      <c r="AF31" s="521"/>
      <c r="AG31" s="521"/>
      <c r="AH31" s="521"/>
      <c r="AI31" s="522"/>
    </row>
    <row r="32" spans="1:48" ht="23.25" customHeight="1">
      <c r="A32" s="165"/>
      <c r="B32" s="203"/>
      <c r="C32" s="5"/>
      <c r="D32" s="204"/>
      <c r="E32" s="5"/>
      <c r="F32" s="31"/>
      <c r="G32" s="165"/>
      <c r="H32" s="203"/>
      <c r="I32" s="5"/>
      <c r="J32" s="205"/>
      <c r="K32" s="5"/>
      <c r="L32" s="31"/>
      <c r="M32" s="520"/>
      <c r="N32" s="521"/>
      <c r="O32" s="521"/>
      <c r="P32" s="521"/>
      <c r="Q32" s="521"/>
      <c r="R32" s="521"/>
      <c r="S32" s="521"/>
      <c r="T32" s="521"/>
      <c r="U32" s="521"/>
      <c r="V32" s="521"/>
      <c r="W32" s="521"/>
      <c r="X32" s="521"/>
      <c r="Y32" s="521"/>
      <c r="Z32" s="521"/>
      <c r="AA32" s="521"/>
      <c r="AB32" s="521"/>
      <c r="AC32" s="521"/>
      <c r="AD32" s="521"/>
      <c r="AE32" s="521"/>
      <c r="AF32" s="521"/>
      <c r="AG32" s="521"/>
      <c r="AH32" s="521"/>
      <c r="AI32" s="522"/>
    </row>
    <row r="33" spans="1:48" ht="23.25" customHeight="1">
      <c r="A33" s="165"/>
      <c r="B33" s="203"/>
      <c r="C33" s="5"/>
      <c r="D33" s="204"/>
      <c r="E33" s="5"/>
      <c r="F33" s="31"/>
      <c r="G33" s="165"/>
      <c r="H33" s="203"/>
      <c r="I33" s="5"/>
      <c r="J33" s="205"/>
      <c r="K33" s="5"/>
      <c r="L33" s="31"/>
      <c r="M33" s="520"/>
      <c r="N33" s="521"/>
      <c r="O33" s="521"/>
      <c r="P33" s="521"/>
      <c r="Q33" s="521"/>
      <c r="R33" s="521"/>
      <c r="S33" s="521"/>
      <c r="T33" s="521"/>
      <c r="U33" s="521"/>
      <c r="V33" s="521"/>
      <c r="W33" s="521"/>
      <c r="X33" s="521"/>
      <c r="Y33" s="521"/>
      <c r="Z33" s="521"/>
      <c r="AA33" s="521"/>
      <c r="AB33" s="521"/>
      <c r="AC33" s="521"/>
      <c r="AD33" s="521"/>
      <c r="AE33" s="521"/>
      <c r="AF33" s="521"/>
      <c r="AG33" s="521"/>
      <c r="AH33" s="521"/>
      <c r="AI33" s="522"/>
    </row>
    <row r="34" spans="1:48" ht="23.25" customHeight="1">
      <c r="A34" s="165"/>
      <c r="B34" s="203"/>
      <c r="C34" s="5"/>
      <c r="D34" s="204"/>
      <c r="E34" s="5"/>
      <c r="F34" s="31"/>
      <c r="G34" s="165"/>
      <c r="H34" s="203"/>
      <c r="I34" s="5"/>
      <c r="J34" s="205"/>
      <c r="K34" s="5"/>
      <c r="L34" s="31"/>
      <c r="M34" s="520"/>
      <c r="N34" s="521"/>
      <c r="O34" s="521"/>
      <c r="P34" s="521"/>
      <c r="Q34" s="521"/>
      <c r="R34" s="521"/>
      <c r="S34" s="521"/>
      <c r="T34" s="521"/>
      <c r="U34" s="521"/>
      <c r="V34" s="521"/>
      <c r="W34" s="521"/>
      <c r="X34" s="521"/>
      <c r="Y34" s="521"/>
      <c r="Z34" s="521"/>
      <c r="AA34" s="521"/>
      <c r="AB34" s="521"/>
      <c r="AC34" s="521"/>
      <c r="AD34" s="521"/>
      <c r="AE34" s="521"/>
      <c r="AF34" s="521"/>
      <c r="AG34" s="521"/>
      <c r="AH34" s="521"/>
      <c r="AI34" s="522"/>
    </row>
    <row r="35" spans="1:48" ht="23.25" customHeight="1">
      <c r="A35" s="165"/>
      <c r="B35" s="203"/>
      <c r="C35" s="5"/>
      <c r="D35" s="205"/>
      <c r="E35" s="5"/>
      <c r="F35" s="31"/>
      <c r="G35" s="165"/>
      <c r="H35" s="203"/>
      <c r="I35" s="5"/>
      <c r="J35" s="205"/>
      <c r="K35" s="5"/>
      <c r="L35" s="31"/>
      <c r="M35" s="520"/>
      <c r="N35" s="521"/>
      <c r="O35" s="521"/>
      <c r="P35" s="521"/>
      <c r="Q35" s="521"/>
      <c r="R35" s="521"/>
      <c r="S35" s="521"/>
      <c r="T35" s="521"/>
      <c r="U35" s="521"/>
      <c r="V35" s="521"/>
      <c r="W35" s="521"/>
      <c r="X35" s="521"/>
      <c r="Y35" s="521"/>
      <c r="Z35" s="521"/>
      <c r="AA35" s="521"/>
      <c r="AB35" s="521"/>
      <c r="AC35" s="521"/>
      <c r="AD35" s="521"/>
      <c r="AE35" s="521"/>
      <c r="AF35" s="521"/>
      <c r="AG35" s="521"/>
      <c r="AH35" s="521"/>
      <c r="AI35" s="522"/>
    </row>
    <row r="36" spans="1:48" ht="23.25" customHeight="1">
      <c r="A36" s="165"/>
      <c r="B36" s="203"/>
      <c r="C36" s="5"/>
      <c r="D36" s="205"/>
      <c r="E36" s="5"/>
      <c r="F36" s="31"/>
      <c r="G36" s="165"/>
      <c r="H36" s="203"/>
      <c r="I36" s="5"/>
      <c r="J36" s="205"/>
      <c r="K36" s="5"/>
      <c r="L36" s="31"/>
      <c r="M36" s="520"/>
      <c r="N36" s="521"/>
      <c r="O36" s="521"/>
      <c r="P36" s="521"/>
      <c r="Q36" s="521"/>
      <c r="R36" s="521"/>
      <c r="S36" s="521"/>
      <c r="T36" s="521"/>
      <c r="U36" s="521"/>
      <c r="V36" s="521"/>
      <c r="W36" s="521"/>
      <c r="X36" s="521"/>
      <c r="Y36" s="521"/>
      <c r="Z36" s="521"/>
      <c r="AA36" s="521"/>
      <c r="AB36" s="521"/>
      <c r="AC36" s="521"/>
      <c r="AD36" s="521"/>
      <c r="AE36" s="521"/>
      <c r="AF36" s="521"/>
      <c r="AG36" s="521"/>
      <c r="AH36" s="521"/>
      <c r="AI36" s="522"/>
    </row>
    <row r="37" spans="1:48" ht="23.25" customHeight="1">
      <c r="A37" s="165"/>
      <c r="B37" s="203"/>
      <c r="C37" s="5"/>
      <c r="D37" s="205"/>
      <c r="E37" s="5"/>
      <c r="F37" s="31"/>
      <c r="G37" s="165"/>
      <c r="H37" s="203"/>
      <c r="I37" s="5"/>
      <c r="J37" s="205"/>
      <c r="K37" s="5"/>
      <c r="L37" s="31"/>
      <c r="M37" s="520"/>
      <c r="N37" s="521"/>
      <c r="O37" s="521"/>
      <c r="P37" s="521"/>
      <c r="Q37" s="521"/>
      <c r="R37" s="521"/>
      <c r="S37" s="521"/>
      <c r="T37" s="521"/>
      <c r="U37" s="521"/>
      <c r="V37" s="521"/>
      <c r="W37" s="521"/>
      <c r="X37" s="521"/>
      <c r="Y37" s="521"/>
      <c r="Z37" s="521"/>
      <c r="AA37" s="521"/>
      <c r="AB37" s="521"/>
      <c r="AC37" s="521"/>
      <c r="AD37" s="521"/>
      <c r="AE37" s="521"/>
      <c r="AF37" s="521"/>
      <c r="AG37" s="521"/>
      <c r="AH37" s="521"/>
      <c r="AI37" s="522"/>
    </row>
    <row r="38" spans="1:48" ht="23.25" customHeight="1">
      <c r="A38" s="165"/>
      <c r="B38" s="203"/>
      <c r="C38" s="5"/>
      <c r="D38" s="205"/>
      <c r="E38" s="5"/>
      <c r="F38" s="31"/>
      <c r="G38" s="165"/>
      <c r="H38" s="203"/>
      <c r="I38" s="5"/>
      <c r="J38" s="205"/>
      <c r="K38" s="5"/>
      <c r="L38" s="31"/>
      <c r="M38" s="520"/>
      <c r="N38" s="521"/>
      <c r="O38" s="521"/>
      <c r="P38" s="521"/>
      <c r="Q38" s="521"/>
      <c r="R38" s="521"/>
      <c r="S38" s="521"/>
      <c r="T38" s="521"/>
      <c r="U38" s="521"/>
      <c r="V38" s="521"/>
      <c r="W38" s="521"/>
      <c r="X38" s="521"/>
      <c r="Y38" s="521"/>
      <c r="Z38" s="521"/>
      <c r="AA38" s="521"/>
      <c r="AB38" s="521"/>
      <c r="AC38" s="521"/>
      <c r="AD38" s="521"/>
      <c r="AE38" s="521"/>
      <c r="AF38" s="521"/>
      <c r="AG38" s="521"/>
      <c r="AH38" s="521"/>
      <c r="AI38" s="522"/>
    </row>
    <row r="39" spans="1:48" ht="27.75" customHeight="1">
      <c r="A39" s="194" t="s">
        <v>1419</v>
      </c>
      <c r="B39" s="195"/>
      <c r="C39" s="195"/>
      <c r="D39" s="195"/>
      <c r="E39" s="195"/>
      <c r="F39" s="195"/>
      <c r="G39" s="196"/>
      <c r="H39" s="195"/>
      <c r="I39" s="195"/>
      <c r="J39" s="195"/>
      <c r="K39" s="195"/>
      <c r="L39" s="195"/>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row>
    <row r="40" spans="1:48" s="175" customFormat="1" ht="22.5" customHeight="1">
      <c r="A40" s="552" t="s">
        <v>9</v>
      </c>
      <c r="B40" s="552"/>
      <c r="C40" s="552"/>
      <c r="D40" s="552"/>
      <c r="E40" s="552"/>
      <c r="F40" s="552"/>
      <c r="G40" s="552" t="s">
        <v>10</v>
      </c>
      <c r="H40" s="552"/>
      <c r="I40" s="552"/>
      <c r="J40" s="552"/>
      <c r="K40" s="552"/>
      <c r="L40" s="552"/>
      <c r="M40" s="553" t="s">
        <v>1576</v>
      </c>
      <c r="N40" s="554"/>
      <c r="O40" s="554"/>
      <c r="P40" s="554"/>
      <c r="Q40" s="554"/>
      <c r="R40" s="554"/>
      <c r="S40" s="554"/>
      <c r="T40" s="554"/>
      <c r="U40" s="554"/>
      <c r="V40" s="554"/>
      <c r="W40" s="554"/>
      <c r="X40" s="554"/>
      <c r="Y40" s="554"/>
      <c r="Z40" s="554"/>
      <c r="AA40" s="554"/>
      <c r="AB40" s="554"/>
      <c r="AC40" s="554"/>
      <c r="AD40" s="554"/>
      <c r="AE40" s="554"/>
      <c r="AF40" s="554"/>
      <c r="AG40" s="554"/>
      <c r="AH40" s="554"/>
      <c r="AI40" s="555"/>
      <c r="AJ40"/>
      <c r="AK40"/>
      <c r="AL40"/>
      <c r="AM40"/>
      <c r="AN40"/>
      <c r="AO40"/>
      <c r="AP40"/>
      <c r="AQ40"/>
      <c r="AR40"/>
      <c r="AT40" s="177"/>
      <c r="AU40" s="177"/>
      <c r="AV40" s="177"/>
    </row>
    <row r="41" spans="1:48" ht="15" customHeight="1">
      <c r="A41" s="198" t="s">
        <v>11</v>
      </c>
      <c r="B41" s="199" t="s">
        <v>1</v>
      </c>
      <c r="C41" s="199"/>
      <c r="D41" s="199" t="s">
        <v>2</v>
      </c>
      <c r="E41" s="199"/>
      <c r="F41" s="200"/>
      <c r="G41" s="198" t="s">
        <v>11</v>
      </c>
      <c r="H41" s="199" t="s">
        <v>1</v>
      </c>
      <c r="I41" s="199"/>
      <c r="J41" s="199" t="s">
        <v>2</v>
      </c>
      <c r="K41" s="199"/>
      <c r="L41" s="200"/>
      <c r="M41" s="556"/>
      <c r="N41" s="557"/>
      <c r="O41" s="557"/>
      <c r="P41" s="557"/>
      <c r="Q41" s="557"/>
      <c r="R41" s="557"/>
      <c r="S41" s="557"/>
      <c r="T41" s="557"/>
      <c r="U41" s="557"/>
      <c r="V41" s="557"/>
      <c r="W41" s="557"/>
      <c r="X41" s="557"/>
      <c r="Y41" s="557"/>
      <c r="Z41" s="557"/>
      <c r="AA41" s="557"/>
      <c r="AB41" s="557"/>
      <c r="AC41" s="557"/>
      <c r="AD41" s="557"/>
      <c r="AE41" s="557"/>
      <c r="AF41" s="557"/>
      <c r="AG41" s="557"/>
      <c r="AH41" s="557"/>
      <c r="AI41" s="558"/>
    </row>
    <row r="42" spans="1:48" ht="23.25" customHeight="1">
      <c r="A42" s="206"/>
      <c r="B42" s="207"/>
      <c r="C42" s="75"/>
      <c r="D42" s="205"/>
      <c r="E42" s="5"/>
      <c r="F42" s="31"/>
      <c r="G42" s="165"/>
      <c r="H42" s="203"/>
      <c r="I42" s="5"/>
      <c r="J42" s="205"/>
      <c r="K42" s="5"/>
      <c r="L42" s="31"/>
      <c r="M42" s="520"/>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1:48" ht="23.25" customHeight="1">
      <c r="A43" s="206"/>
      <c r="B43" s="207"/>
      <c r="C43" s="75"/>
      <c r="D43" s="205"/>
      <c r="E43" s="5"/>
      <c r="F43" s="31"/>
      <c r="G43" s="165"/>
      <c r="H43" s="203"/>
      <c r="I43" s="5"/>
      <c r="J43" s="205"/>
      <c r="K43" s="5"/>
      <c r="L43" s="31"/>
      <c r="M43" s="520"/>
      <c r="N43" s="521"/>
      <c r="O43" s="521"/>
      <c r="P43" s="521"/>
      <c r="Q43" s="521"/>
      <c r="R43" s="521"/>
      <c r="S43" s="521"/>
      <c r="T43" s="521"/>
      <c r="U43" s="521"/>
      <c r="V43" s="521"/>
      <c r="W43" s="521"/>
      <c r="X43" s="521"/>
      <c r="Y43" s="521"/>
      <c r="Z43" s="521"/>
      <c r="AA43" s="521"/>
      <c r="AB43" s="521"/>
      <c r="AC43" s="521"/>
      <c r="AD43" s="521"/>
      <c r="AE43" s="521"/>
      <c r="AF43" s="521"/>
      <c r="AG43" s="521"/>
      <c r="AH43" s="521"/>
      <c r="AI43" s="522"/>
    </row>
    <row r="44" spans="1:48" ht="23.25" customHeight="1">
      <c r="A44" s="206"/>
      <c r="B44" s="207"/>
      <c r="C44" s="75"/>
      <c r="D44" s="205"/>
      <c r="E44" s="5"/>
      <c r="F44" s="31"/>
      <c r="G44" s="165"/>
      <c r="H44" s="203"/>
      <c r="I44" s="5"/>
      <c r="J44" s="205"/>
      <c r="K44" s="5"/>
      <c r="L44" s="31"/>
      <c r="M44" s="520"/>
      <c r="N44" s="521"/>
      <c r="O44" s="521"/>
      <c r="P44" s="521"/>
      <c r="Q44" s="521"/>
      <c r="R44" s="521"/>
      <c r="S44" s="521"/>
      <c r="T44" s="521"/>
      <c r="U44" s="521"/>
      <c r="V44" s="521"/>
      <c r="W44" s="521"/>
      <c r="X44" s="521"/>
      <c r="Y44" s="521"/>
      <c r="Z44" s="521"/>
      <c r="AA44" s="521"/>
      <c r="AB44" s="521"/>
      <c r="AC44" s="521"/>
      <c r="AD44" s="521"/>
      <c r="AE44" s="521"/>
      <c r="AF44" s="521"/>
      <c r="AG44" s="521"/>
      <c r="AH44" s="521"/>
      <c r="AI44" s="522"/>
    </row>
    <row r="45" spans="1:48" ht="23.25" customHeight="1">
      <c r="A45" s="206"/>
      <c r="B45" s="207"/>
      <c r="C45" s="75"/>
      <c r="D45" s="205"/>
      <c r="E45" s="5"/>
      <c r="F45" s="31"/>
      <c r="G45" s="165"/>
      <c r="H45" s="203"/>
      <c r="I45" s="5"/>
      <c r="J45" s="205"/>
      <c r="K45" s="5"/>
      <c r="L45" s="31"/>
      <c r="M45" s="520"/>
      <c r="N45" s="521"/>
      <c r="O45" s="521"/>
      <c r="P45" s="521"/>
      <c r="Q45" s="521"/>
      <c r="R45" s="521"/>
      <c r="S45" s="521"/>
      <c r="T45" s="521"/>
      <c r="U45" s="521"/>
      <c r="V45" s="521"/>
      <c r="W45" s="521"/>
      <c r="X45" s="521"/>
      <c r="Y45" s="521"/>
      <c r="Z45" s="521"/>
      <c r="AA45" s="521"/>
      <c r="AB45" s="521"/>
      <c r="AC45" s="521"/>
      <c r="AD45" s="521"/>
      <c r="AE45" s="521"/>
      <c r="AF45" s="521"/>
      <c r="AG45" s="521"/>
      <c r="AH45" s="521"/>
      <c r="AI45" s="522"/>
    </row>
    <row r="46" spans="1:48" ht="23.25" customHeight="1">
      <c r="A46" s="208"/>
      <c r="B46" s="209"/>
      <c r="C46" s="78"/>
      <c r="D46" s="210"/>
      <c r="E46" s="13"/>
      <c r="F46" s="184"/>
      <c r="G46" s="170"/>
      <c r="H46" s="211"/>
      <c r="I46" s="13"/>
      <c r="J46" s="212"/>
      <c r="K46" s="13"/>
      <c r="L46" s="184"/>
      <c r="M46" s="539"/>
      <c r="N46" s="540"/>
      <c r="O46" s="540"/>
      <c r="P46" s="540"/>
      <c r="Q46" s="540"/>
      <c r="R46" s="540"/>
      <c r="S46" s="540"/>
      <c r="T46" s="540"/>
      <c r="U46" s="540"/>
      <c r="V46" s="540"/>
      <c r="W46" s="540"/>
      <c r="X46" s="540"/>
      <c r="Y46" s="540"/>
      <c r="Z46" s="540"/>
      <c r="AA46" s="540"/>
      <c r="AB46" s="540"/>
      <c r="AC46" s="540"/>
      <c r="AD46" s="540"/>
      <c r="AE46" s="540"/>
      <c r="AF46" s="540"/>
      <c r="AG46" s="540"/>
      <c r="AH46" s="540"/>
      <c r="AI46" s="541"/>
    </row>
    <row r="47" spans="1:48" ht="12.75" customHeight="1"/>
    <row r="48" spans="1:48" ht="27.75" customHeight="1">
      <c r="A48" s="523" t="s">
        <v>1</v>
      </c>
      <c r="B48" s="523"/>
      <c r="C48" s="523"/>
      <c r="D48" s="523"/>
      <c r="E48" s="523"/>
      <c r="F48" s="523"/>
      <c r="G48" s="524" t="s">
        <v>12</v>
      </c>
      <c r="H48" s="525"/>
      <c r="I48" s="526"/>
      <c r="J48" s="527" t="s">
        <v>1414</v>
      </c>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528"/>
    </row>
    <row r="49" spans="1:37" ht="21" customHeight="1">
      <c r="A49" s="529" t="s">
        <v>28</v>
      </c>
      <c r="B49" s="529"/>
      <c r="C49" s="530"/>
      <c r="D49" s="531">
        <v>2</v>
      </c>
      <c r="E49" s="532"/>
      <c r="F49" s="532"/>
      <c r="G49" s="530">
        <v>4</v>
      </c>
      <c r="H49" s="533"/>
      <c r="I49" s="534"/>
      <c r="J49" s="535" t="s">
        <v>1415</v>
      </c>
      <c r="K49" s="536"/>
      <c r="L49" s="536"/>
      <c r="M49" s="536"/>
      <c r="N49" s="536"/>
      <c r="O49" s="536"/>
      <c r="P49" s="536"/>
      <c r="Q49" s="536"/>
      <c r="R49" s="536"/>
      <c r="S49" s="536"/>
      <c r="T49" s="536"/>
      <c r="U49" s="536"/>
      <c r="V49" s="536"/>
      <c r="W49" s="536"/>
      <c r="X49" s="536"/>
      <c r="Y49" s="536"/>
      <c r="Z49" s="536"/>
      <c r="AA49" s="537" t="s">
        <v>1417</v>
      </c>
      <c r="AB49" s="537"/>
      <c r="AC49" s="537"/>
      <c r="AD49" s="537"/>
      <c r="AE49" s="537"/>
      <c r="AF49" s="537"/>
      <c r="AG49" s="537"/>
      <c r="AH49" s="537"/>
      <c r="AI49" s="538"/>
      <c r="AK49" t="str">
        <f>SUBSTITUTE(SUBSTITUTE(SUBSTITUTE(A49,"昭和","S"),"平成","H"),"令和","R")</f>
        <v>R</v>
      </c>
    </row>
    <row r="50" spans="1:37" ht="21" customHeight="1">
      <c r="A50" s="529"/>
      <c r="B50" s="529"/>
      <c r="C50" s="530"/>
      <c r="D50" s="531"/>
      <c r="E50" s="532"/>
      <c r="F50" s="532"/>
      <c r="G50" s="530"/>
      <c r="H50" s="533"/>
      <c r="I50" s="534"/>
      <c r="J50" s="535"/>
      <c r="K50" s="536"/>
      <c r="L50" s="536"/>
      <c r="M50" s="536"/>
      <c r="N50" s="536"/>
      <c r="O50" s="536"/>
      <c r="P50" s="536"/>
      <c r="Q50" s="536"/>
      <c r="R50" s="536"/>
      <c r="S50" s="536"/>
      <c r="T50" s="536"/>
      <c r="U50" s="536"/>
      <c r="V50" s="536"/>
      <c r="W50" s="536"/>
      <c r="X50" s="536"/>
      <c r="Y50" s="536"/>
      <c r="Z50" s="536"/>
      <c r="AA50" s="537"/>
      <c r="AB50" s="537"/>
      <c r="AC50" s="537"/>
      <c r="AD50" s="537"/>
      <c r="AE50" s="537"/>
      <c r="AF50" s="537"/>
      <c r="AG50" s="537"/>
      <c r="AH50" s="537"/>
      <c r="AI50" s="538"/>
      <c r="AK50" t="str">
        <f>SUBSTITUTE(SUBSTITUTE(SUBSTITUTE(A50,"昭和","S"),"平成","H"),"令和","R")</f>
        <v/>
      </c>
    </row>
    <row r="51" spans="1:37" ht="21" customHeight="1">
      <c r="A51" s="529"/>
      <c r="B51" s="529"/>
      <c r="C51" s="530"/>
      <c r="D51" s="531"/>
      <c r="E51" s="532"/>
      <c r="F51" s="532"/>
      <c r="G51" s="530"/>
      <c r="H51" s="533"/>
      <c r="I51" s="534"/>
      <c r="J51" s="535"/>
      <c r="K51" s="536"/>
      <c r="L51" s="536"/>
      <c r="M51" s="536"/>
      <c r="N51" s="536"/>
      <c r="O51" s="536"/>
      <c r="P51" s="536"/>
      <c r="Q51" s="536"/>
      <c r="R51" s="536"/>
      <c r="S51" s="536"/>
      <c r="T51" s="536"/>
      <c r="U51" s="536"/>
      <c r="V51" s="536"/>
      <c r="W51" s="536"/>
      <c r="X51" s="536"/>
      <c r="Y51" s="536"/>
      <c r="Z51" s="536"/>
      <c r="AA51" s="537"/>
      <c r="AB51" s="537"/>
      <c r="AC51" s="537"/>
      <c r="AD51" s="537"/>
      <c r="AE51" s="537"/>
      <c r="AF51" s="537"/>
      <c r="AG51" s="537"/>
      <c r="AH51" s="537"/>
      <c r="AI51" s="538"/>
      <c r="AK51" t="str">
        <f>SUBSTITUTE(SUBSTITUTE(SUBSTITUTE(A51,"昭和","S"),"平成","H"),"令和","R")</f>
        <v/>
      </c>
    </row>
    <row r="52" spans="1:37" ht="21" customHeight="1">
      <c r="A52" s="529"/>
      <c r="B52" s="529"/>
      <c r="C52" s="530"/>
      <c r="D52" s="531"/>
      <c r="E52" s="532"/>
      <c r="F52" s="532"/>
      <c r="G52" s="530"/>
      <c r="H52" s="533"/>
      <c r="I52" s="534"/>
      <c r="J52" s="535"/>
      <c r="K52" s="536"/>
      <c r="L52" s="536"/>
      <c r="M52" s="536"/>
      <c r="N52" s="536"/>
      <c r="O52" s="536"/>
      <c r="P52" s="536"/>
      <c r="Q52" s="536"/>
      <c r="R52" s="536"/>
      <c r="S52" s="536"/>
      <c r="T52" s="536"/>
      <c r="U52" s="536"/>
      <c r="V52" s="536"/>
      <c r="W52" s="536"/>
      <c r="X52" s="536"/>
      <c r="Y52" s="536"/>
      <c r="Z52" s="536"/>
      <c r="AA52" s="537"/>
      <c r="AB52" s="537"/>
      <c r="AC52" s="537"/>
      <c r="AD52" s="537"/>
      <c r="AE52" s="537"/>
      <c r="AF52" s="537"/>
      <c r="AG52" s="537"/>
      <c r="AH52" s="537"/>
      <c r="AI52" s="538"/>
      <c r="AK52" t="str">
        <f>SUBSTITUTE(SUBSTITUTE(SUBSTITUTE(A52,"昭和","S"),"平成","H"),"令和","R")</f>
        <v/>
      </c>
    </row>
    <row r="53" spans="1:37" ht="12.75" customHeight="1"/>
    <row r="54" spans="1:37" ht="27.75" customHeight="1">
      <c r="A54" s="523" t="s">
        <v>1</v>
      </c>
      <c r="B54" s="523"/>
      <c r="C54" s="523"/>
      <c r="D54" s="523"/>
      <c r="E54" s="523"/>
      <c r="F54" s="523"/>
      <c r="G54" s="524" t="s">
        <v>12</v>
      </c>
      <c r="H54" s="525"/>
      <c r="I54" s="526"/>
      <c r="J54" s="527" t="s">
        <v>1413</v>
      </c>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528"/>
    </row>
    <row r="55" spans="1:37" ht="21" customHeight="1">
      <c r="A55" s="529" t="s">
        <v>28</v>
      </c>
      <c r="B55" s="529"/>
      <c r="C55" s="530"/>
      <c r="D55" s="531">
        <v>1</v>
      </c>
      <c r="E55" s="532"/>
      <c r="F55" s="532"/>
      <c r="G55" s="530">
        <v>5</v>
      </c>
      <c r="H55" s="533"/>
      <c r="I55" s="534"/>
      <c r="J55" s="535" t="s">
        <v>1405</v>
      </c>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45"/>
    </row>
    <row r="56" spans="1:37" ht="21" customHeight="1">
      <c r="A56" s="529"/>
      <c r="B56" s="529"/>
      <c r="C56" s="530"/>
      <c r="D56" s="531"/>
      <c r="E56" s="532"/>
      <c r="F56" s="532"/>
      <c r="G56" s="530"/>
      <c r="H56" s="533"/>
      <c r="I56" s="534"/>
      <c r="J56" s="535"/>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c r="AI56" s="545"/>
    </row>
    <row r="57" spans="1:37" ht="21" customHeight="1">
      <c r="A57" s="529"/>
      <c r="B57" s="529"/>
      <c r="C57" s="530"/>
      <c r="D57" s="531"/>
      <c r="E57" s="532"/>
      <c r="F57" s="532"/>
      <c r="G57" s="530"/>
      <c r="H57" s="533"/>
      <c r="I57" s="534"/>
      <c r="J57" s="535"/>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45"/>
    </row>
    <row r="58" spans="1:37" ht="21" customHeight="1">
      <c r="A58" s="529"/>
      <c r="B58" s="529"/>
      <c r="C58" s="530"/>
      <c r="D58" s="531"/>
      <c r="E58" s="532"/>
      <c r="F58" s="532"/>
      <c r="G58" s="530"/>
      <c r="H58" s="533"/>
      <c r="I58" s="534"/>
      <c r="J58" s="535"/>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45"/>
    </row>
    <row r="59" spans="1:37" ht="9.75" customHeight="1"/>
    <row r="60" spans="1:37" ht="15.75" customHeight="1">
      <c r="A60" s="542" t="s">
        <v>17</v>
      </c>
      <c r="B60" s="543"/>
      <c r="C60" s="543"/>
      <c r="D60" s="543"/>
      <c r="E60" s="543"/>
      <c r="F60" s="543"/>
      <c r="G60" s="543"/>
      <c r="H60" s="543"/>
      <c r="I60" s="543"/>
      <c r="J60" s="543"/>
      <c r="K60" s="543"/>
      <c r="L60" s="543"/>
      <c r="M60" s="543"/>
      <c r="N60" s="543"/>
      <c r="O60" s="543"/>
      <c r="P60" s="543"/>
      <c r="Q60" s="543"/>
      <c r="R60" s="544"/>
      <c r="S60" s="542" t="s">
        <v>18</v>
      </c>
      <c r="T60" s="543"/>
      <c r="U60" s="543"/>
      <c r="V60" s="543"/>
      <c r="W60" s="543"/>
      <c r="X60" s="543"/>
      <c r="Y60" s="543"/>
      <c r="Z60" s="543"/>
      <c r="AA60" s="543"/>
      <c r="AB60" s="543"/>
      <c r="AC60" s="543"/>
      <c r="AD60" s="543"/>
      <c r="AE60" s="543"/>
      <c r="AF60" s="543"/>
      <c r="AG60" s="543"/>
      <c r="AH60" s="543"/>
      <c r="AI60" s="544"/>
    </row>
    <row r="61" spans="1:37" ht="21" customHeight="1">
      <c r="A61" s="546"/>
      <c r="B61" s="547"/>
      <c r="C61" s="547"/>
      <c r="D61" s="547"/>
      <c r="E61" s="547"/>
      <c r="F61" s="547"/>
      <c r="G61" s="547"/>
      <c r="H61" s="547"/>
      <c r="I61" s="547"/>
      <c r="J61" s="547"/>
      <c r="K61" s="547"/>
      <c r="L61" s="547"/>
      <c r="M61" s="547"/>
      <c r="N61" s="547"/>
      <c r="O61" s="547"/>
      <c r="P61" s="547"/>
      <c r="Q61" s="547"/>
      <c r="R61" s="548"/>
      <c r="S61" s="83" t="s">
        <v>68</v>
      </c>
      <c r="T61" s="84"/>
      <c r="U61" s="567">
        <v>1</v>
      </c>
      <c r="V61" s="567"/>
      <c r="W61" s="84" t="s">
        <v>69</v>
      </c>
      <c r="X61" s="84"/>
      <c r="Y61" s="564"/>
      <c r="Z61" s="564"/>
      <c r="AA61" s="565" t="s">
        <v>70</v>
      </c>
      <c r="AB61" s="565"/>
      <c r="AC61" s="565"/>
      <c r="AD61" s="565"/>
      <c r="AE61" s="565"/>
      <c r="AF61" s="565"/>
      <c r="AG61" s="565"/>
      <c r="AH61" s="565"/>
      <c r="AI61" s="566"/>
    </row>
    <row r="62" spans="1:37">
      <c r="A62" s="546"/>
      <c r="B62" s="547"/>
      <c r="C62" s="547"/>
      <c r="D62" s="547"/>
      <c r="E62" s="547"/>
      <c r="F62" s="547"/>
      <c r="G62" s="547"/>
      <c r="H62" s="547"/>
      <c r="I62" s="547"/>
      <c r="J62" s="547"/>
      <c r="K62" s="547"/>
      <c r="L62" s="547"/>
      <c r="M62" s="547"/>
      <c r="N62" s="547"/>
      <c r="O62" s="547"/>
      <c r="P62" s="547"/>
      <c r="Q62" s="547"/>
      <c r="R62" s="548"/>
      <c r="S62" s="542" t="s">
        <v>19</v>
      </c>
      <c r="T62" s="543"/>
      <c r="U62" s="543"/>
      <c r="V62" s="543"/>
      <c r="W62" s="543"/>
      <c r="X62" s="543"/>
      <c r="Y62" s="543"/>
      <c r="Z62" s="543"/>
      <c r="AA62" s="543"/>
      <c r="AB62" s="543"/>
      <c r="AC62" s="543"/>
      <c r="AD62" s="543"/>
      <c r="AE62" s="543"/>
      <c r="AF62" s="543"/>
      <c r="AG62" s="543"/>
      <c r="AH62" s="543"/>
      <c r="AI62" s="544"/>
    </row>
    <row r="63" spans="1:37" ht="27.75" customHeight="1">
      <c r="A63" s="546"/>
      <c r="B63" s="547"/>
      <c r="C63" s="547"/>
      <c r="D63" s="547"/>
      <c r="E63" s="547"/>
      <c r="F63" s="547"/>
      <c r="G63" s="547"/>
      <c r="H63" s="547"/>
      <c r="I63" s="547"/>
      <c r="J63" s="547"/>
      <c r="K63" s="547"/>
      <c r="L63" s="547"/>
      <c r="M63" s="547"/>
      <c r="N63" s="547"/>
      <c r="O63" s="547"/>
      <c r="P63" s="547"/>
      <c r="Q63" s="547"/>
      <c r="R63" s="548"/>
      <c r="S63" s="563">
        <v>0</v>
      </c>
      <c r="T63" s="564"/>
      <c r="U63" s="564"/>
      <c r="V63" s="564"/>
      <c r="W63" s="564"/>
      <c r="X63" s="564"/>
      <c r="Y63" s="564"/>
      <c r="Z63" s="564"/>
      <c r="AA63" s="565" t="s">
        <v>71</v>
      </c>
      <c r="AB63" s="565"/>
      <c r="AC63" s="565"/>
      <c r="AD63" s="565"/>
      <c r="AE63" s="565"/>
      <c r="AF63" s="565"/>
      <c r="AG63" s="565"/>
      <c r="AH63" s="565"/>
      <c r="AI63" s="566"/>
    </row>
    <row r="64" spans="1:37">
      <c r="A64" s="546"/>
      <c r="B64" s="547"/>
      <c r="C64" s="547"/>
      <c r="D64" s="547"/>
      <c r="E64" s="547"/>
      <c r="F64" s="547"/>
      <c r="G64" s="547"/>
      <c r="H64" s="547"/>
      <c r="I64" s="547"/>
      <c r="J64" s="547"/>
      <c r="K64" s="547"/>
      <c r="L64" s="547"/>
      <c r="M64" s="547"/>
      <c r="N64" s="547"/>
      <c r="O64" s="547"/>
      <c r="P64" s="547"/>
      <c r="Q64" s="547"/>
      <c r="R64" s="548"/>
      <c r="S64" s="542" t="s">
        <v>20</v>
      </c>
      <c r="T64" s="543"/>
      <c r="U64" s="543"/>
      <c r="V64" s="543"/>
      <c r="W64" s="543"/>
      <c r="X64" s="543"/>
      <c r="Y64" s="544"/>
      <c r="Z64" s="542" t="s">
        <v>21</v>
      </c>
      <c r="AA64" s="543"/>
      <c r="AB64" s="543"/>
      <c r="AC64" s="543"/>
      <c r="AD64" s="543"/>
      <c r="AE64" s="543"/>
      <c r="AF64" s="543"/>
      <c r="AG64" s="543"/>
      <c r="AH64" s="543"/>
      <c r="AI64" s="544"/>
    </row>
    <row r="65" spans="1:38" ht="18.75" customHeight="1">
      <c r="A65" s="549"/>
      <c r="B65" s="550"/>
      <c r="C65" s="550"/>
      <c r="D65" s="550"/>
      <c r="E65" s="550"/>
      <c r="F65" s="550"/>
      <c r="G65" s="550"/>
      <c r="H65" s="550"/>
      <c r="I65" s="550"/>
      <c r="J65" s="550"/>
      <c r="K65" s="550"/>
      <c r="L65" s="550"/>
      <c r="M65" s="550"/>
      <c r="N65" s="550"/>
      <c r="O65" s="550"/>
      <c r="P65" s="550"/>
      <c r="Q65" s="550"/>
      <c r="R65" s="551"/>
      <c r="S65" s="619"/>
      <c r="T65" s="620"/>
      <c r="U65" s="84" t="s">
        <v>72</v>
      </c>
      <c r="V65" s="84"/>
      <c r="W65" s="186"/>
      <c r="X65" s="84" t="s">
        <v>73</v>
      </c>
      <c r="Y65" s="85"/>
      <c r="Z65" s="185"/>
      <c r="AA65" s="621" t="s">
        <v>72</v>
      </c>
      <c r="AB65" s="621"/>
      <c r="AC65" s="80"/>
      <c r="AD65" s="84"/>
      <c r="AE65" s="620"/>
      <c r="AF65" s="620"/>
      <c r="AG65" s="84" t="s">
        <v>73</v>
      </c>
      <c r="AH65" s="84"/>
      <c r="AI65" s="85"/>
      <c r="AJ65" s="14"/>
      <c r="AK65" s="14"/>
      <c r="AL65" s="14"/>
    </row>
    <row r="66" spans="1:38" ht="9.75" customHeight="1"/>
    <row r="67" spans="1:38" ht="15.75" customHeight="1">
      <c r="A67" s="616" t="s">
        <v>22</v>
      </c>
      <c r="B67" s="617"/>
      <c r="C67" s="617"/>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7"/>
      <c r="AH67" s="617"/>
      <c r="AI67" s="618"/>
    </row>
    <row r="68" spans="1:38" ht="27" customHeight="1">
      <c r="A68" s="535"/>
      <c r="B68" s="536"/>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45"/>
    </row>
    <row r="69" spans="1:38" ht="27" customHeight="1">
      <c r="A69" s="535"/>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45"/>
    </row>
    <row r="70" spans="1:38" ht="27" customHeight="1">
      <c r="A70" s="535"/>
      <c r="B70" s="536"/>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45"/>
    </row>
    <row r="71" spans="1:38" ht="27" customHeight="1">
      <c r="A71" s="535"/>
      <c r="B71" s="536"/>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45"/>
    </row>
    <row r="72" spans="1:38" ht="27" customHeight="1">
      <c r="A72" s="535"/>
      <c r="B72" s="536"/>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c r="AH72" s="536"/>
      <c r="AI72" s="545"/>
    </row>
    <row r="74" spans="1:38">
      <c r="A74" s="542" t="s">
        <v>23</v>
      </c>
      <c r="B74" s="543"/>
      <c r="C74" s="543"/>
      <c r="D74" s="543"/>
      <c r="E74" s="543"/>
      <c r="F74" s="543"/>
      <c r="G74" s="543"/>
      <c r="H74" s="543"/>
      <c r="I74" s="543"/>
      <c r="J74" s="543"/>
      <c r="K74" s="543"/>
      <c r="L74" s="543"/>
      <c r="M74" s="543"/>
      <c r="N74" s="543"/>
      <c r="O74" s="543"/>
      <c r="P74" s="543"/>
      <c r="Q74" s="543"/>
      <c r="R74" s="543"/>
      <c r="S74" s="543"/>
      <c r="T74" s="543"/>
      <c r="U74" s="543"/>
      <c r="V74" s="543"/>
      <c r="W74" s="543"/>
      <c r="X74" s="542" t="s">
        <v>15</v>
      </c>
      <c r="Y74" s="543"/>
      <c r="Z74" s="543"/>
      <c r="AA74" s="543"/>
      <c r="AB74" s="543"/>
      <c r="AC74" s="543"/>
      <c r="AD74" s="543"/>
      <c r="AE74" s="543"/>
      <c r="AF74" s="543"/>
      <c r="AG74" s="543"/>
      <c r="AH74" s="543"/>
      <c r="AI74" s="544"/>
    </row>
    <row r="75" spans="1:38">
      <c r="A75" s="613" t="s">
        <v>7</v>
      </c>
      <c r="B75" s="614"/>
      <c r="C75" s="614"/>
      <c r="D75" s="615"/>
      <c r="E75" s="615"/>
      <c r="F75" s="615"/>
      <c r="G75" s="615"/>
      <c r="H75" s="615"/>
      <c r="I75" s="615"/>
      <c r="J75" s="615"/>
      <c r="K75" s="615"/>
      <c r="L75" s="173"/>
      <c r="M75" s="173"/>
      <c r="N75" s="173"/>
      <c r="O75" s="173"/>
      <c r="P75" s="173"/>
      <c r="Q75" s="173"/>
      <c r="R75" s="173"/>
      <c r="S75" s="173"/>
      <c r="T75" s="173"/>
      <c r="U75" s="173"/>
      <c r="V75" s="173"/>
      <c r="W75" s="174"/>
      <c r="X75" s="607"/>
      <c r="Y75" s="608"/>
      <c r="Z75" s="608"/>
      <c r="AA75" s="608"/>
      <c r="AB75" s="608"/>
      <c r="AC75" s="608"/>
      <c r="AD75" s="608"/>
      <c r="AE75" s="608"/>
      <c r="AF75" s="608"/>
      <c r="AG75" s="608"/>
      <c r="AH75" s="608"/>
      <c r="AI75" s="609"/>
    </row>
    <row r="76" spans="1:38">
      <c r="A76" s="542" t="s">
        <v>24</v>
      </c>
      <c r="B76" s="543"/>
      <c r="C76" s="543"/>
      <c r="D76" s="543"/>
      <c r="E76" s="543"/>
      <c r="F76" s="543"/>
      <c r="G76" s="543"/>
      <c r="H76" s="544"/>
      <c r="I76" s="542" t="s">
        <v>25</v>
      </c>
      <c r="J76" s="543"/>
      <c r="K76" s="543"/>
      <c r="L76" s="86" t="s">
        <v>14</v>
      </c>
      <c r="M76" s="611"/>
      <c r="N76" s="611"/>
      <c r="O76" s="611"/>
      <c r="P76" s="611"/>
      <c r="Q76" s="611"/>
      <c r="R76" s="611"/>
      <c r="S76" s="611"/>
      <c r="T76" s="611"/>
      <c r="U76" s="611"/>
      <c r="V76" s="611"/>
      <c r="W76" s="612"/>
      <c r="X76" s="607"/>
      <c r="Y76" s="608"/>
      <c r="Z76" s="608"/>
      <c r="AA76" s="608"/>
      <c r="AB76" s="608"/>
      <c r="AC76" s="608"/>
      <c r="AD76" s="608"/>
      <c r="AE76" s="608"/>
      <c r="AF76" s="608"/>
      <c r="AG76" s="608"/>
      <c r="AH76" s="608"/>
      <c r="AI76" s="609"/>
    </row>
    <row r="77" spans="1:38" ht="27.75" customHeight="1">
      <c r="A77" s="563"/>
      <c r="B77" s="564"/>
      <c r="C77" s="564"/>
      <c r="D77" s="564"/>
      <c r="E77" s="564"/>
      <c r="F77" s="564"/>
      <c r="G77" s="564"/>
      <c r="H77" s="610"/>
      <c r="I77" s="563"/>
      <c r="J77" s="564"/>
      <c r="K77" s="564"/>
      <c r="L77" s="564"/>
      <c r="M77" s="564"/>
      <c r="N77" s="564"/>
      <c r="O77" s="564"/>
      <c r="P77" s="564"/>
      <c r="Q77" s="564"/>
      <c r="R77" s="564"/>
      <c r="S77" s="564"/>
      <c r="T77" s="564"/>
      <c r="U77" s="564"/>
      <c r="V77" s="564"/>
      <c r="W77" s="610"/>
      <c r="X77" s="563"/>
      <c r="Y77" s="564"/>
      <c r="Z77" s="564"/>
      <c r="AA77" s="564"/>
      <c r="AB77" s="564"/>
      <c r="AC77" s="564"/>
      <c r="AD77" s="564"/>
      <c r="AE77" s="564"/>
      <c r="AF77" s="564"/>
      <c r="AG77" s="564"/>
      <c r="AH77" s="564"/>
      <c r="AI77" s="610"/>
    </row>
    <row r="81" spans="1:7" hidden="1">
      <c r="A81" t="s">
        <v>26</v>
      </c>
      <c r="B81" t="s">
        <v>67</v>
      </c>
      <c r="C81">
        <v>1</v>
      </c>
      <c r="D81">
        <v>4</v>
      </c>
      <c r="G81" t="s">
        <v>1416</v>
      </c>
    </row>
    <row r="82" spans="1:7" hidden="1">
      <c r="A82" t="s">
        <v>27</v>
      </c>
      <c r="B82" t="s">
        <v>63</v>
      </c>
      <c r="C82">
        <v>2</v>
      </c>
      <c r="D82">
        <v>5</v>
      </c>
      <c r="G82" t="s">
        <v>1417</v>
      </c>
    </row>
    <row r="83" spans="1:7" hidden="1">
      <c r="A83" t="s">
        <v>28</v>
      </c>
      <c r="B83" t="s">
        <v>66</v>
      </c>
      <c r="C83">
        <v>3</v>
      </c>
      <c r="D83">
        <v>6</v>
      </c>
    </row>
    <row r="84" spans="1:7" hidden="1">
      <c r="C84">
        <v>4</v>
      </c>
      <c r="D84">
        <v>7</v>
      </c>
    </row>
    <row r="85" spans="1:7" hidden="1">
      <c r="C85">
        <v>5</v>
      </c>
      <c r="D85">
        <v>8</v>
      </c>
    </row>
    <row r="86" spans="1:7" hidden="1">
      <c r="C86">
        <v>6</v>
      </c>
      <c r="D86">
        <v>9</v>
      </c>
    </row>
    <row r="87" spans="1:7" hidden="1">
      <c r="C87">
        <v>7</v>
      </c>
      <c r="D87">
        <v>10</v>
      </c>
    </row>
    <row r="88" spans="1:7" hidden="1">
      <c r="C88">
        <v>8</v>
      </c>
      <c r="D88">
        <v>11</v>
      </c>
    </row>
    <row r="89" spans="1:7" hidden="1">
      <c r="C89">
        <v>9</v>
      </c>
      <c r="D89">
        <v>12</v>
      </c>
    </row>
    <row r="90" spans="1:7" hidden="1">
      <c r="C90">
        <v>10</v>
      </c>
      <c r="D90">
        <v>1</v>
      </c>
    </row>
    <row r="91" spans="1:7" hidden="1">
      <c r="C91">
        <v>11</v>
      </c>
      <c r="D91">
        <v>2</v>
      </c>
    </row>
    <row r="92" spans="1:7" hidden="1">
      <c r="C92">
        <v>12</v>
      </c>
      <c r="D92">
        <v>3</v>
      </c>
    </row>
    <row r="93" spans="1:7" hidden="1">
      <c r="C93">
        <v>13</v>
      </c>
    </row>
    <row r="94" spans="1:7" hidden="1">
      <c r="C94">
        <v>14</v>
      </c>
    </row>
    <row r="95" spans="1:7" hidden="1">
      <c r="C95">
        <v>15</v>
      </c>
    </row>
    <row r="96" spans="1:7" hidden="1">
      <c r="C96">
        <v>16</v>
      </c>
    </row>
    <row r="97" spans="2:3" hidden="1">
      <c r="C97">
        <v>17</v>
      </c>
    </row>
    <row r="98" spans="2:3" hidden="1">
      <c r="C98">
        <v>18</v>
      </c>
    </row>
    <row r="99" spans="2:3" hidden="1">
      <c r="C99">
        <v>19</v>
      </c>
    </row>
    <row r="100" spans="2:3" hidden="1">
      <c r="C100">
        <v>20</v>
      </c>
    </row>
    <row r="101" spans="2:3" hidden="1">
      <c r="C101">
        <v>21</v>
      </c>
    </row>
    <row r="102" spans="2:3" hidden="1">
      <c r="C102">
        <v>22</v>
      </c>
    </row>
    <row r="103" spans="2:3" hidden="1">
      <c r="C103">
        <v>23</v>
      </c>
    </row>
    <row r="104" spans="2:3" hidden="1">
      <c r="C104">
        <v>24</v>
      </c>
    </row>
    <row r="105" spans="2:3" hidden="1">
      <c r="C105">
        <v>25</v>
      </c>
    </row>
    <row r="106" spans="2:3" hidden="1">
      <c r="C106">
        <v>26</v>
      </c>
    </row>
    <row r="107" spans="2:3" hidden="1">
      <c r="C107">
        <v>27</v>
      </c>
    </row>
    <row r="108" spans="2:3" hidden="1">
      <c r="C108">
        <v>28</v>
      </c>
    </row>
    <row r="109" spans="2:3" hidden="1">
      <c r="C109">
        <v>29</v>
      </c>
    </row>
    <row r="110" spans="2:3" hidden="1">
      <c r="C110">
        <v>30</v>
      </c>
    </row>
    <row r="111" spans="2:3" hidden="1">
      <c r="B111" t="s">
        <v>77</v>
      </c>
      <c r="C111">
        <v>31</v>
      </c>
    </row>
    <row r="112" spans="2:3" hidden="1">
      <c r="C112">
        <v>32</v>
      </c>
    </row>
    <row r="113" spans="3:3" hidden="1">
      <c r="C113">
        <v>33</v>
      </c>
    </row>
    <row r="114" spans="3:3" hidden="1">
      <c r="C114">
        <v>34</v>
      </c>
    </row>
    <row r="115" spans="3:3" hidden="1">
      <c r="C115">
        <v>35</v>
      </c>
    </row>
    <row r="116" spans="3:3" hidden="1">
      <c r="C116">
        <v>36</v>
      </c>
    </row>
    <row r="117" spans="3:3" hidden="1">
      <c r="C117">
        <v>37</v>
      </c>
    </row>
    <row r="118" spans="3:3" hidden="1">
      <c r="C118">
        <v>38</v>
      </c>
    </row>
    <row r="119" spans="3:3" hidden="1">
      <c r="C119">
        <v>39</v>
      </c>
    </row>
    <row r="120" spans="3:3" hidden="1">
      <c r="C120">
        <v>40</v>
      </c>
    </row>
    <row r="121" spans="3:3" hidden="1">
      <c r="C121">
        <v>41</v>
      </c>
    </row>
    <row r="122" spans="3:3" hidden="1">
      <c r="C122">
        <v>42</v>
      </c>
    </row>
    <row r="123" spans="3:3" hidden="1">
      <c r="C123">
        <v>43</v>
      </c>
    </row>
    <row r="124" spans="3:3" hidden="1">
      <c r="C124">
        <v>44</v>
      </c>
    </row>
    <row r="125" spans="3:3" hidden="1">
      <c r="C125">
        <v>45</v>
      </c>
    </row>
    <row r="126" spans="3:3" hidden="1">
      <c r="C126">
        <v>46</v>
      </c>
    </row>
    <row r="127" spans="3:3" hidden="1">
      <c r="C127">
        <v>47</v>
      </c>
    </row>
    <row r="128" spans="3:3" hidden="1">
      <c r="C128">
        <v>48</v>
      </c>
    </row>
    <row r="129" spans="3:3" hidden="1">
      <c r="C129">
        <v>49</v>
      </c>
    </row>
    <row r="130" spans="3:3" hidden="1">
      <c r="C130">
        <v>50</v>
      </c>
    </row>
    <row r="131" spans="3:3" hidden="1">
      <c r="C131">
        <v>51</v>
      </c>
    </row>
    <row r="132" spans="3:3" hidden="1">
      <c r="C132">
        <v>52</v>
      </c>
    </row>
    <row r="133" spans="3:3" hidden="1">
      <c r="C133">
        <v>53</v>
      </c>
    </row>
    <row r="134" spans="3:3" hidden="1">
      <c r="C134">
        <v>54</v>
      </c>
    </row>
    <row r="135" spans="3:3" hidden="1">
      <c r="C135">
        <v>55</v>
      </c>
    </row>
    <row r="136" spans="3:3" hidden="1">
      <c r="C136">
        <v>56</v>
      </c>
    </row>
    <row r="137" spans="3:3" hidden="1">
      <c r="C137">
        <v>57</v>
      </c>
    </row>
    <row r="138" spans="3:3" hidden="1">
      <c r="C138">
        <v>58</v>
      </c>
    </row>
    <row r="139" spans="3:3" hidden="1">
      <c r="C139">
        <v>59</v>
      </c>
    </row>
    <row r="140" spans="3:3" hidden="1">
      <c r="C140">
        <v>60</v>
      </c>
    </row>
    <row r="141" spans="3:3" hidden="1">
      <c r="C141">
        <v>61</v>
      </c>
    </row>
    <row r="142" spans="3:3" hidden="1">
      <c r="C142">
        <v>62</v>
      </c>
    </row>
    <row r="143" spans="3:3" hidden="1">
      <c r="C143">
        <v>63</v>
      </c>
    </row>
  </sheetData>
  <sheetProtection selectLockedCells="1"/>
  <mergeCells count="137">
    <mergeCell ref="N3:O3"/>
    <mergeCell ref="P3:Q3"/>
    <mergeCell ref="S3:T3"/>
    <mergeCell ref="A4:D4"/>
    <mergeCell ref="E4:W4"/>
    <mergeCell ref="A5:D5"/>
    <mergeCell ref="E5:W5"/>
    <mergeCell ref="X7:AI7"/>
    <mergeCell ref="A8:D8"/>
    <mergeCell ref="E8:F8"/>
    <mergeCell ref="G8:K8"/>
    <mergeCell ref="L8:W8"/>
    <mergeCell ref="X8:AI9"/>
    <mergeCell ref="A9:W9"/>
    <mergeCell ref="A6:D6"/>
    <mergeCell ref="P6:Q6"/>
    <mergeCell ref="S6:T6"/>
    <mergeCell ref="U6:V6"/>
    <mergeCell ref="A7:D7"/>
    <mergeCell ref="E7:W7"/>
    <mergeCell ref="A10:D10"/>
    <mergeCell ref="E10:W10"/>
    <mergeCell ref="X10:AI10"/>
    <mergeCell ref="A11:D11"/>
    <mergeCell ref="E11:F11"/>
    <mergeCell ref="G11:K11"/>
    <mergeCell ref="L11:W11"/>
    <mergeCell ref="X11:AI12"/>
    <mergeCell ref="A12:W12"/>
    <mergeCell ref="M18:V18"/>
    <mergeCell ref="W18:AI18"/>
    <mergeCell ref="M19:AI19"/>
    <mergeCell ref="M20:AI20"/>
    <mergeCell ref="M21:AI21"/>
    <mergeCell ref="M22:AI22"/>
    <mergeCell ref="A14:F14"/>
    <mergeCell ref="G14:L14"/>
    <mergeCell ref="M14:AI15"/>
    <mergeCell ref="M16:V16"/>
    <mergeCell ref="W16:AI16"/>
    <mergeCell ref="M17:V17"/>
    <mergeCell ref="W17:AI17"/>
    <mergeCell ref="M30:AI30"/>
    <mergeCell ref="M31:AI31"/>
    <mergeCell ref="M32:AI32"/>
    <mergeCell ref="M33:AI33"/>
    <mergeCell ref="M34:AI34"/>
    <mergeCell ref="M35:AI35"/>
    <mergeCell ref="M23:AI23"/>
    <mergeCell ref="A26:F26"/>
    <mergeCell ref="G26:L26"/>
    <mergeCell ref="M26:AI27"/>
    <mergeCell ref="M28:AI28"/>
    <mergeCell ref="M29:AI29"/>
    <mergeCell ref="M42:AI42"/>
    <mergeCell ref="M43:AI43"/>
    <mergeCell ref="M44:AI44"/>
    <mergeCell ref="M45:AI45"/>
    <mergeCell ref="M46:AI46"/>
    <mergeCell ref="A48:F48"/>
    <mergeCell ref="G48:I48"/>
    <mergeCell ref="J48:AI48"/>
    <mergeCell ref="M36:AI36"/>
    <mergeCell ref="M37:AI37"/>
    <mergeCell ref="M38:AI38"/>
    <mergeCell ref="A40:F40"/>
    <mergeCell ref="G40:L40"/>
    <mergeCell ref="M40:AI41"/>
    <mergeCell ref="A49:C49"/>
    <mergeCell ref="D49:F49"/>
    <mergeCell ref="G49:I49"/>
    <mergeCell ref="J49:Z49"/>
    <mergeCell ref="AA49:AI49"/>
    <mergeCell ref="A50:C50"/>
    <mergeCell ref="D50:F50"/>
    <mergeCell ref="G50:I50"/>
    <mergeCell ref="J50:Z50"/>
    <mergeCell ref="AA50:AI50"/>
    <mergeCell ref="A51:C51"/>
    <mergeCell ref="D51:F51"/>
    <mergeCell ref="G51:I51"/>
    <mergeCell ref="J51:Z51"/>
    <mergeCell ref="AA51:AI51"/>
    <mergeCell ref="A52:C52"/>
    <mergeCell ref="D52:F52"/>
    <mergeCell ref="G52:I52"/>
    <mergeCell ref="J52:Z52"/>
    <mergeCell ref="AA52:AI52"/>
    <mergeCell ref="A56:C56"/>
    <mergeCell ref="D56:F56"/>
    <mergeCell ref="G56:I56"/>
    <mergeCell ref="J56:AI56"/>
    <mergeCell ref="A57:C57"/>
    <mergeCell ref="D57:F57"/>
    <mergeCell ref="G57:I57"/>
    <mergeCell ref="J57:AI57"/>
    <mergeCell ref="A54:F54"/>
    <mergeCell ref="G54:I54"/>
    <mergeCell ref="J54:AI54"/>
    <mergeCell ref="A55:C55"/>
    <mergeCell ref="D55:F55"/>
    <mergeCell ref="G55:I55"/>
    <mergeCell ref="J55:AI55"/>
    <mergeCell ref="D58:F58"/>
    <mergeCell ref="G58:I58"/>
    <mergeCell ref="J58:AI58"/>
    <mergeCell ref="A60:R60"/>
    <mergeCell ref="S60:AI60"/>
    <mergeCell ref="A58:C58"/>
    <mergeCell ref="AA63:AI63"/>
    <mergeCell ref="A71:AI71"/>
    <mergeCell ref="S65:T65"/>
    <mergeCell ref="A61:R65"/>
    <mergeCell ref="Y61:Z61"/>
    <mergeCell ref="AA61:AI61"/>
    <mergeCell ref="S63:Z63"/>
    <mergeCell ref="U61:V61"/>
    <mergeCell ref="S64:Y64"/>
    <mergeCell ref="Z64:AI64"/>
    <mergeCell ref="A68:AI68"/>
    <mergeCell ref="AA65:AB65"/>
    <mergeCell ref="AE65:AF65"/>
    <mergeCell ref="A67:AI67"/>
    <mergeCell ref="S62:AI62"/>
    <mergeCell ref="D75:K75"/>
    <mergeCell ref="X75:AI77"/>
    <mergeCell ref="A76:H76"/>
    <mergeCell ref="A69:AI69"/>
    <mergeCell ref="A70:AI70"/>
    <mergeCell ref="A77:H77"/>
    <mergeCell ref="I77:W77"/>
    <mergeCell ref="I76:K76"/>
    <mergeCell ref="M76:W76"/>
    <mergeCell ref="A74:W74"/>
    <mergeCell ref="X74:AI74"/>
    <mergeCell ref="A72:AI72"/>
    <mergeCell ref="A75:C75"/>
  </mergeCells>
  <phoneticPr fontId="1"/>
  <conditionalFormatting sqref="C32:D34 D31 C36:C38">
    <cfRule type="expression" dxfId="7" priority="6" stopIfTrue="1">
      <formula>I30=""</formula>
    </cfRule>
  </conditionalFormatting>
  <conditionalFormatting sqref="C35">
    <cfRule type="expression" dxfId="6" priority="7" stopIfTrue="1">
      <formula>I30=""</formula>
    </cfRule>
  </conditionalFormatting>
  <conditionalFormatting sqref="C30:D30">
    <cfRule type="expression" dxfId="5" priority="5" stopIfTrue="1">
      <formula>I29=""</formula>
    </cfRule>
  </conditionalFormatting>
  <conditionalFormatting sqref="C31">
    <cfRule type="expression" dxfId="4" priority="4" stopIfTrue="1">
      <formula>I30=""</formula>
    </cfRule>
  </conditionalFormatting>
  <conditionalFormatting sqref="A39:D39">
    <cfRule type="expression" dxfId="3" priority="8" stopIfTrue="1">
      <formula>#REF!=""</formula>
    </cfRule>
  </conditionalFormatting>
  <conditionalFormatting sqref="D29">
    <cfRule type="expression" dxfId="2" priority="1" stopIfTrue="1">
      <formula>J28=""</formula>
    </cfRule>
  </conditionalFormatting>
  <dataValidations count="12">
    <dataValidation type="list" allowBlank="1" showInputMessage="1" showErrorMessage="1" sqref="AA49:AI52" xr:uid="{00000000-0002-0000-0100-000000000000}">
      <formula1>$G$81:$G$82</formula1>
    </dataValidation>
    <dataValidation type="list" allowBlank="1" showInputMessage="1" showErrorMessage="1" sqref="D29 J28:J29" xr:uid="{00000000-0002-0000-0100-000001000000}">
      <formula1>$D$80:$D$91</formula1>
    </dataValidation>
    <dataValidation type="list" allowBlank="1" showInputMessage="1" showErrorMessage="1" sqref="B29 H28:H29" xr:uid="{00000000-0002-0000-0100-000002000000}">
      <formula1>$C$80:$C$142</formula1>
    </dataValidation>
    <dataValidation type="list" allowBlank="1" showInputMessage="1" showErrorMessage="1" sqref="A29 G28:G29" xr:uid="{00000000-0002-0000-0100-000003000000}">
      <formula1>$A$80:$A$82</formula1>
    </dataValidation>
    <dataValidation type="list" allowBlank="1" showInputMessage="1" showErrorMessage="1" sqref="V3" xr:uid="{00000000-0002-0000-0100-000004000000}">
      <formula1>$C$81:$C$111</formula1>
    </dataValidation>
    <dataValidation type="list" imeMode="hiragana" allowBlank="1" showInputMessage="1" showErrorMessage="1" sqref="I6" xr:uid="{00000000-0002-0000-0100-000005000000}">
      <formula1>$C$81:$C$111</formula1>
    </dataValidation>
    <dataValidation type="list" imeMode="hiragana" allowBlank="1" showInputMessage="1" showErrorMessage="1" sqref="G6" xr:uid="{00000000-0002-0000-0100-000006000000}">
      <formula1>$D$81:$D$92</formula1>
    </dataValidation>
    <dataValidation type="list" imeMode="hiragana" allowBlank="1" showInputMessage="1" showErrorMessage="1" sqref="E6" xr:uid="{00000000-0002-0000-0100-000007000000}">
      <formula1>$C$81:$C$143</formula1>
    </dataValidation>
    <dataValidation type="list" allowBlank="1" showInputMessage="1" showErrorMessage="1" sqref="J30:J38 G49:I52 D16:D23 J42:J46 J16:J23 S3:T3 D30:D38 D42:D46 G55:I58 D28" xr:uid="{00000000-0002-0000-0100-000008000000}">
      <formula1>$D$81:$D$92</formula1>
    </dataValidation>
    <dataValidation type="list" allowBlank="1" showInputMessage="1" showErrorMessage="1" sqref="H30:H38 D49:F52 H16:H23 H42:H46 P3:Q3 B16:B23 B30:B38 B42:B46 D55:F58 B28" xr:uid="{00000000-0002-0000-0100-000009000000}">
      <formula1>$C$81:$C$143</formula1>
    </dataValidation>
    <dataValidation type="list" allowBlank="1" showInputMessage="1" showErrorMessage="1" sqref="G30:G38 A49:C52 G16:G23 A30:A38 A16:A23 A42:A46 A6:D6 G42:G46 A55:C58 A28" xr:uid="{00000000-0002-0000-0100-00000A000000}">
      <formula1>$A$81:$A$83</formula1>
    </dataValidation>
    <dataValidation imeMode="hiragana" allowBlank="1" showInputMessage="1" showErrorMessage="1" sqref="J6:N6 G27 A27 G11 M28:AI39 E5:W5 A7:A12 M42:AI46 E10:E11 A41 N21:V21 G41 F6 H6 E4:H5 G15 A15 X23:AI23 N23:V23 W16:W18 W20:W23 M16:M23 X21:AI21 E7:E8 G8" xr:uid="{00000000-0002-0000-0100-00000B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0</xdr:colOff>
                    <xdr:row>63</xdr:row>
                    <xdr:rowOff>123825</xdr:rowOff>
                  </from>
                  <to>
                    <xdr:col>20</xdr:col>
                    <xdr:colOff>104775</xdr:colOff>
                    <xdr:row>65</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22</xdr:col>
                    <xdr:colOff>9525</xdr:colOff>
                    <xdr:row>63</xdr:row>
                    <xdr:rowOff>123825</xdr:rowOff>
                  </from>
                  <to>
                    <xdr:col>23</xdr:col>
                    <xdr:colOff>114300</xdr:colOff>
                    <xdr:row>65</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25</xdr:col>
                    <xdr:colOff>0</xdr:colOff>
                    <xdr:row>63</xdr:row>
                    <xdr:rowOff>133350</xdr:rowOff>
                  </from>
                  <to>
                    <xdr:col>27</xdr:col>
                    <xdr:colOff>0</xdr:colOff>
                    <xdr:row>65</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0</xdr:colOff>
                    <xdr:row>63</xdr:row>
                    <xdr:rowOff>123825</xdr:rowOff>
                  </from>
                  <to>
                    <xdr:col>33</xdr:col>
                    <xdr:colOff>0</xdr:colOff>
                    <xdr:row>65</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14</xdr:col>
                    <xdr:colOff>0</xdr:colOff>
                    <xdr:row>5</xdr:row>
                    <xdr:rowOff>38100</xdr:rowOff>
                  </from>
                  <to>
                    <xdr:col>15</xdr:col>
                    <xdr:colOff>104775</xdr:colOff>
                    <xdr:row>5</xdr:row>
                    <xdr:rowOff>361950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9525</xdr:colOff>
                    <xdr:row>5</xdr:row>
                    <xdr:rowOff>38100</xdr:rowOff>
                  </from>
                  <to>
                    <xdr:col>20</xdr:col>
                    <xdr:colOff>104775</xdr:colOff>
                    <xdr:row>5</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BT93"/>
  <sheetViews>
    <sheetView zoomScaleNormal="100" zoomScaleSheetLayoutView="100" workbookViewId="0">
      <selection activeCell="E5" sqref="E5:W5"/>
    </sheetView>
  </sheetViews>
  <sheetFormatPr defaultRowHeight="13.5"/>
  <cols>
    <col min="1" max="4" width="9" style="3"/>
    <col min="6" max="7" width="5.875" style="3" customWidth="1"/>
    <col min="8" max="8" width="7.125" style="3" customWidth="1"/>
    <col min="9" max="9" width="20.75" style="3" customWidth="1"/>
    <col min="10" max="10" width="2.5" style="2" customWidth="1"/>
    <col min="11" max="11" width="4.375" style="2" customWidth="1"/>
    <col min="12" max="12" width="3.875" style="228" customWidth="1"/>
    <col min="13" max="14" width="9" style="228" customWidth="1"/>
    <col min="15" max="15" width="6.75" style="228" bestFit="1" customWidth="1"/>
    <col min="16" max="16" width="4.125" style="228" customWidth="1"/>
    <col min="17" max="17" width="3.375" style="228" customWidth="1"/>
    <col min="18" max="18" width="3.125" style="228" customWidth="1"/>
    <col min="19" max="19" width="3.375" style="228" customWidth="1"/>
    <col min="20" max="20" width="5.625" style="228" customWidth="1"/>
    <col min="21" max="22" width="4.75" style="228" customWidth="1"/>
    <col min="23" max="24" width="3.375" style="228" customWidth="1"/>
    <col min="25" max="25" width="4.75" style="228" customWidth="1"/>
    <col min="26" max="29" width="3.375" style="228" customWidth="1"/>
    <col min="30" max="30" width="5.75" style="228" customWidth="1"/>
    <col min="31" max="33" width="3.375" style="228" customWidth="1"/>
    <col min="34" max="34" width="3.375" style="16" customWidth="1"/>
    <col min="35" max="35" width="7.375" style="16" customWidth="1"/>
    <col min="36" max="36" width="4.5" style="3" customWidth="1"/>
    <col min="37" max="37" width="2.75" style="3" customWidth="1"/>
    <col min="38" max="38" width="16.5" style="3" customWidth="1"/>
    <col min="39" max="39" width="10.875" style="3" customWidth="1"/>
    <col min="40" max="40" width="9.125" style="3" customWidth="1"/>
    <col min="41" max="41" width="3.875" style="3" customWidth="1"/>
    <col min="42" max="43" width="7" style="3" customWidth="1"/>
    <col min="44" max="44" width="4.5" style="3" customWidth="1"/>
    <col min="45" max="47" width="3.5" style="3" customWidth="1"/>
    <col min="48" max="48" width="3.375" style="3" customWidth="1"/>
    <col min="49" max="49" width="17.25" style="3" bestFit="1" customWidth="1"/>
    <col min="50" max="51" width="41.25" style="3" bestFit="1" customWidth="1"/>
    <col min="52" max="52" width="17.25" style="3" customWidth="1"/>
    <col min="53" max="53" width="17.25" style="3" bestFit="1" customWidth="1"/>
    <col min="54" max="54" width="31.375" style="3" bestFit="1" customWidth="1"/>
    <col min="55" max="55" width="31.375" style="3" customWidth="1"/>
    <col min="56" max="56" width="29.25" style="3" bestFit="1" customWidth="1"/>
    <col min="57" max="57" width="52.125" style="3" bestFit="1" customWidth="1"/>
    <col min="58" max="58" width="2.75" style="3" bestFit="1" customWidth="1"/>
    <col min="59" max="59" width="2.5" style="3" bestFit="1" customWidth="1"/>
    <col min="60" max="60" width="3.5" style="3" bestFit="1" customWidth="1"/>
    <col min="61" max="63" width="3.5" style="3" customWidth="1"/>
    <col min="64" max="64" width="12.375" style="3" customWidth="1"/>
    <col min="65" max="65" width="20.25" style="3" customWidth="1"/>
    <col min="66" max="66" width="5.375" style="3" customWidth="1"/>
    <col min="67" max="67" width="13.75" style="3" customWidth="1"/>
    <col min="68" max="68" width="7.125" style="3" bestFit="1" customWidth="1"/>
    <col min="69" max="69" width="10.625" style="3" customWidth="1"/>
    <col min="70" max="70" width="30.875" style="3" bestFit="1" customWidth="1"/>
    <col min="71" max="71" width="24" style="3" customWidth="1"/>
    <col min="72" max="16384" width="9" style="3"/>
  </cols>
  <sheetData>
    <row r="1" spans="6:72"/>
    <row r="3" spans="6:72" ht="5.25" customHeight="1"/>
    <row r="4" spans="6:72">
      <c r="F4" s="258"/>
      <c r="G4" s="258"/>
      <c r="H4" s="258"/>
      <c r="BL4" s="3" t="s">
        <v>1438</v>
      </c>
    </row>
    <row r="5" spans="6:72" ht="22.5" customHeight="1">
      <c r="F5" s="311"/>
      <c r="G5" s="311"/>
      <c r="H5" s="311"/>
      <c r="I5" s="17"/>
      <c r="AL5" s="3" t="s">
        <v>1553</v>
      </c>
      <c r="AW5" s="3" t="s">
        <v>1420</v>
      </c>
      <c r="AX5" s="3" t="s">
        <v>1422</v>
      </c>
      <c r="AY5" s="3" t="s">
        <v>1422</v>
      </c>
      <c r="AZ5" s="3" t="s">
        <v>33</v>
      </c>
      <c r="BA5" s="3" t="s">
        <v>1431</v>
      </c>
      <c r="BF5" s="651" t="s">
        <v>1443</v>
      </c>
      <c r="BG5" s="651"/>
      <c r="BH5" s="651"/>
      <c r="BI5" s="651" t="s">
        <v>1442</v>
      </c>
      <c r="BJ5" s="651"/>
      <c r="BK5" s="651"/>
      <c r="BL5" s="3" t="s">
        <v>1439</v>
      </c>
      <c r="BM5" s="301" t="e">
        <f>算出表!AF7&amp;算出表!T15&amp;算出表!W15</f>
        <v>#N/A</v>
      </c>
      <c r="BN5" s="301">
        <v>1</v>
      </c>
      <c r="BO5" s="225"/>
    </row>
    <row r="6" spans="6:72" ht="22.5" customHeight="1">
      <c r="F6" s="60"/>
      <c r="G6" s="60"/>
      <c r="H6" s="60"/>
      <c r="I6" s="1"/>
      <c r="AL6" s="3" t="str">
        <f>IF(算出表!Y5="平成",CONCATENATE(算出表!AA5+1988,"/",算出表!AD5,"/",算出表!AG5),IF(算出表!Y5="令和",CONCATENATE(算出表!AA5+2018,"/",算出表!AD5,"/",算出表!AG5),CONCATENATE(算出表!AA5+1925,"/",算出表!AD5,"/",算出表!AG5)))</f>
        <v>1925/0/0</v>
      </c>
      <c r="AM6" s="3" t="str">
        <f>IF(算出表!AB4="令和",CONCATENATE(算出表!AD4+2018,"/",算出表!AG4,"/",算出表!AI4),CONCATENATE(算出表!AD4+1988,"/",算出表!AG4,"/",算出表!AI4))</f>
        <v>2018//</v>
      </c>
      <c r="AN6" s="3" t="str">
        <f>MID(AM6,6,5)</f>
        <v>/</v>
      </c>
      <c r="AP6" s="4" t="e">
        <f>IF(AN6=4/1,DATEDIF($AL6,$AM6,"ｙ")+1,DATEDIF($AL6,$AM6,"ｙ"))</f>
        <v>#VALUE!</v>
      </c>
      <c r="AQ6" s="4"/>
      <c r="AW6" s="3" t="s">
        <v>1421</v>
      </c>
      <c r="AX6" s="3" t="s">
        <v>1448</v>
      </c>
      <c r="AY6" s="3" t="s">
        <v>1448</v>
      </c>
      <c r="AZ6" s="3" t="s">
        <v>92</v>
      </c>
      <c r="BA6" s="3" t="s">
        <v>1554</v>
      </c>
      <c r="BB6" s="3" t="str">
        <f t="shared" ref="BB6:BB13" si="0">AY6&amp;AZ6</f>
        <v>事務補助等行政職</v>
      </c>
      <c r="BC6" s="244" t="e">
        <f>算出表!Q6&amp;算出表!AF7</f>
        <v>#N/A</v>
      </c>
      <c r="BD6" s="244" t="e">
        <f>算出表!Q6&amp;算出表!AF7&amp;算出表!F7</f>
        <v>#N/A</v>
      </c>
      <c r="BE6" s="302" t="str">
        <f>AY6&amp;AZ6&amp;BA6</f>
        <v>事務補助等行政職高校卒</v>
      </c>
      <c r="BF6" s="302" t="s">
        <v>53</v>
      </c>
      <c r="BG6" s="302">
        <v>1</v>
      </c>
      <c r="BH6" s="302">
        <v>1</v>
      </c>
      <c r="BI6" s="302" t="s">
        <v>53</v>
      </c>
      <c r="BJ6" s="302">
        <v>1</v>
      </c>
      <c r="BK6" s="302">
        <v>1</v>
      </c>
      <c r="BM6" s="301" t="e">
        <f>算出表!AF7&amp;算出表!T16&amp;算出表!W16</f>
        <v>#N/A</v>
      </c>
      <c r="BN6" s="301">
        <v>2</v>
      </c>
      <c r="BO6" s="225" t="s">
        <v>1580</v>
      </c>
      <c r="BP6" s="224" t="s">
        <v>1500</v>
      </c>
      <c r="BQ6" s="224" t="s">
        <v>1500</v>
      </c>
      <c r="BR6" s="224" t="s">
        <v>1501</v>
      </c>
      <c r="BS6" s="224" t="str">
        <f>BO6&amp;BQ6&amp;BR6</f>
        <v>医療職二公務員直接役立つ経験</v>
      </c>
      <c r="BT6" s="3">
        <v>100</v>
      </c>
    </row>
    <row r="7" spans="6:72" ht="22.5" customHeight="1">
      <c r="F7" s="251"/>
      <c r="G7" s="251"/>
      <c r="H7" s="251"/>
      <c r="I7" s="1"/>
      <c r="AL7" s="3" t="str">
        <f>IF(算出表!A15=4,CONCATENATE(算出表!B15+1988,"/",算出表!D15,),IF(算出表!A15=5,CONCATENATE(算出表!B15+2018,"/",算出表!D15,),CONCATENATE(算出表!B15+1925,"/",算出表!D15,)))</f>
        <v>1925/0</v>
      </c>
      <c r="AM7" s="3" t="str">
        <f>IF(算出表!AB4="令和",CONCATENATE(算出表!AD4+2018,"/",算出表!AG4,"/",算出表!AI4),CONCATENATE(算出表!AD4+1988,"/",算出表!AG4,"/",算出表!AI4))</f>
        <v>2018//</v>
      </c>
      <c r="AN7" s="4" t="e">
        <f>IF(算出表!A7=0,-1,(DATEDIF($AL7,$AM7,"m")))</f>
        <v>#VALUE!</v>
      </c>
      <c r="AO7" s="4" t="e">
        <f>IF(算出表!AI4&gt;1,AN7+1,AN7)</f>
        <v>#VALUE!</v>
      </c>
      <c r="AP7" s="4" t="e">
        <f>IF(AN7=4/1,DATEDIF($AL7,$AM7,"ｙ")+1,DATEDIF($AL7,$AM7,"ｙ"))</f>
        <v>#VALUE!</v>
      </c>
      <c r="AQ7" s="4"/>
      <c r="AX7" s="3" t="s">
        <v>1489</v>
      </c>
      <c r="AY7" s="3" t="s">
        <v>1489</v>
      </c>
      <c r="AZ7" s="3" t="s">
        <v>92</v>
      </c>
      <c r="BA7" s="3" t="s">
        <v>1554</v>
      </c>
      <c r="BB7" s="3" t="str">
        <f t="shared" si="0"/>
        <v>消防学校教官補佐行政職</v>
      </c>
      <c r="BD7" s="3" t="str">
        <f>IF(AND(BD8=0,BD9=0,BD10=0),"原則",0)</f>
        <v>原則</v>
      </c>
      <c r="BE7" s="302" t="str">
        <f t="shared" ref="BE7:BE13" si="1">AY7&amp;AZ7&amp;BA7</f>
        <v>消防学校教官補佐行政職高校卒</v>
      </c>
      <c r="BF7" s="302" t="s">
        <v>53</v>
      </c>
      <c r="BG7" s="302">
        <v>1</v>
      </c>
      <c r="BH7" s="302">
        <v>1</v>
      </c>
      <c r="BI7" s="302" t="s">
        <v>53</v>
      </c>
      <c r="BJ7" s="302">
        <v>1</v>
      </c>
      <c r="BK7" s="302">
        <v>37</v>
      </c>
      <c r="BM7" s="301" t="e">
        <f>算出表!AF7&amp;算出表!T17&amp;算出表!W17</f>
        <v>#N/A</v>
      </c>
      <c r="BN7" s="301">
        <v>3</v>
      </c>
      <c r="BO7" s="225"/>
      <c r="BP7" s="224" t="s">
        <v>1502</v>
      </c>
      <c r="BQ7" s="224" t="s">
        <v>1500</v>
      </c>
      <c r="BR7" s="224" t="s">
        <v>1503</v>
      </c>
      <c r="BS7" s="224" t="str">
        <f>BO6&amp;BQ7&amp;BR7</f>
        <v>医療職二公務員その他</v>
      </c>
      <c r="BT7" s="3">
        <v>80</v>
      </c>
    </row>
    <row r="8" spans="6:72" ht="15.75" customHeight="1">
      <c r="F8" s="251"/>
      <c r="G8" s="251"/>
      <c r="H8" s="251"/>
      <c r="I8" s="17"/>
      <c r="AX8" s="3" t="s">
        <v>1490</v>
      </c>
      <c r="AY8" s="3" t="s">
        <v>1490</v>
      </c>
      <c r="AZ8" s="3" t="s">
        <v>92</v>
      </c>
      <c r="BA8" s="3" t="s">
        <v>1554</v>
      </c>
      <c r="BB8" s="3" t="str">
        <f t="shared" si="0"/>
        <v>庁舎営繕員行政職</v>
      </c>
      <c r="BD8" s="3">
        <f>IF(OR(COUNTIFS(算出表!Q6,"*獣医師*")&gt;0,COUNTIFS(算出表!Q6,"*作業療法士*")&gt;0,COUNTIFS(算出表!Q6,"*理学療法士*")&gt;0,COUNTIFS(算出表!Q6,"*保健師*")&gt;0,COUNTIFS(算出表!Q6,"*看護師*")&gt;0),"特例",0)</f>
        <v>0</v>
      </c>
      <c r="BE8" s="302" t="str">
        <f t="shared" si="1"/>
        <v>庁舎営繕員行政職高校卒</v>
      </c>
      <c r="BF8" s="302" t="s">
        <v>53</v>
      </c>
      <c r="BG8" s="302">
        <v>1</v>
      </c>
      <c r="BH8" s="302">
        <v>1</v>
      </c>
      <c r="BI8" s="302" t="s">
        <v>53</v>
      </c>
      <c r="BJ8" s="302">
        <v>1</v>
      </c>
      <c r="BK8" s="302">
        <v>53</v>
      </c>
      <c r="BM8" s="301" t="e">
        <f>算出表!AF7&amp;算出表!T18&amp;算出表!W18</f>
        <v>#N/A</v>
      </c>
      <c r="BN8" s="301">
        <v>4</v>
      </c>
      <c r="BO8" s="225"/>
      <c r="BP8" s="224" t="s">
        <v>1505</v>
      </c>
      <c r="BQ8" s="224" t="s">
        <v>1502</v>
      </c>
      <c r="BR8" s="224" t="s">
        <v>1501</v>
      </c>
      <c r="BS8" s="224" t="str">
        <f>BO6&amp;BQ8&amp;BR8</f>
        <v>医療職二民間直接役立つ経験</v>
      </c>
      <c r="BT8" s="3">
        <v>100</v>
      </c>
    </row>
    <row r="9" spans="6:72" ht="15.75" customHeight="1">
      <c r="F9" s="250"/>
      <c r="G9" s="250"/>
      <c r="H9" s="250"/>
      <c r="I9" s="17"/>
      <c r="AM9" s="256"/>
      <c r="AX9" s="3" t="s">
        <v>1491</v>
      </c>
      <c r="AY9" s="3" t="s">
        <v>1491</v>
      </c>
      <c r="AZ9" s="3" t="s">
        <v>92</v>
      </c>
      <c r="BA9" s="3" t="s">
        <v>1554</v>
      </c>
      <c r="BB9" s="3" t="str">
        <f t="shared" si="0"/>
        <v>電話設備保守管理員行政職</v>
      </c>
      <c r="BD9" s="3">
        <f>IF(OR(COUNTIFS(算出表!Q6,"*汽かん士*")&gt;0,COUNTIFS(算出表!Q6,"*運転士*")&gt;0,COUNTIFS(算出表!Q6,"*自動車整備士*")&gt;0,COUNTIFS(算出表!Q6,"*電気士*")&gt;0,),"現業（一）",0)</f>
        <v>0</v>
      </c>
      <c r="BE9" s="302" t="str">
        <f t="shared" si="1"/>
        <v>電話設備保守管理員行政職高校卒</v>
      </c>
      <c r="BF9" s="302" t="s">
        <v>53</v>
      </c>
      <c r="BG9" s="302">
        <v>1</v>
      </c>
      <c r="BH9" s="302">
        <v>1</v>
      </c>
      <c r="BI9" s="302" t="s">
        <v>53</v>
      </c>
      <c r="BJ9" s="302">
        <v>1</v>
      </c>
      <c r="BK9" s="302">
        <v>53</v>
      </c>
      <c r="BM9" s="301" t="e">
        <f>算出表!AF7&amp;算出表!T19&amp;算出表!W19</f>
        <v>#N/A</v>
      </c>
      <c r="BN9" s="301">
        <v>5</v>
      </c>
      <c r="BO9" s="225"/>
      <c r="BP9" s="224" t="s">
        <v>1503</v>
      </c>
      <c r="BQ9" s="224" t="s">
        <v>1502</v>
      </c>
      <c r="BR9" s="224" t="s">
        <v>1503</v>
      </c>
      <c r="BS9" s="224" t="str">
        <f>BO6&amp;BQ9&amp;BR9</f>
        <v>医療職二民間その他</v>
      </c>
      <c r="BT9" s="3">
        <v>80</v>
      </c>
    </row>
    <row r="10" spans="6:72" ht="15.75" customHeight="1">
      <c r="F10" s="297" t="s">
        <v>72</v>
      </c>
      <c r="G10" s="257"/>
      <c r="H10" s="250"/>
      <c r="I10" s="17"/>
      <c r="AX10" s="3" t="s">
        <v>1492</v>
      </c>
      <c r="AY10" s="3" t="s">
        <v>1492</v>
      </c>
      <c r="AZ10" s="3" t="s">
        <v>92</v>
      </c>
      <c r="BA10" s="3" t="s">
        <v>1554</v>
      </c>
      <c r="BB10" s="3" t="str">
        <f t="shared" si="0"/>
        <v>情報基盤専門員行政職</v>
      </c>
      <c r="BD10" s="3">
        <f>IF(OR(COUNTIFS(算出表!Q6,"*交換技術員*")&gt;0,COUNTIFS(算出表!Q6,"*守衛*")&gt;0,COUNTIFS(算出表!Q6,"*監視員*")&gt;0,COUNTIFS(算出表!Q6,"*営繕技術員*")&gt;0,COUNTIFS(算出表!Q6,"*機械操作技術員*")&gt;0,COUNTIFS(算出表!Q6,"*窯業技術員*")&gt;0,COUNTIFS(算出表!Q6,"*キーパンチャー*")&gt;0,COUNTIFS(算出表!Q6,"*庁務員*")&gt;0,COUNTIFS(算出表!Q6,"*農事員*")&gt;0,COUNTIFS(算出表!Q6,"*畜産技術員*")&gt;0,COUNTIFS(算出表!Q6,"*調理員*")&gt;0,COUNTIFS(算出表!Q6,"*業務員*")&gt;0,COUNTIFS(算出表!Q6,"*県立学校業務補助職員*")&gt;0,COUNTIFS(算出表!Q6,"*介助員*")&gt;0,),"現業（一）以外",0)</f>
        <v>0</v>
      </c>
      <c r="BE10" s="302" t="str">
        <f t="shared" si="1"/>
        <v>情報基盤専門員行政職高校卒</v>
      </c>
      <c r="BF10" s="302" t="s">
        <v>53</v>
      </c>
      <c r="BG10" s="302">
        <v>2</v>
      </c>
      <c r="BH10" s="302">
        <v>1</v>
      </c>
      <c r="BI10" s="302" t="s">
        <v>53</v>
      </c>
      <c r="BJ10" s="302">
        <v>2</v>
      </c>
      <c r="BK10" s="302">
        <v>45</v>
      </c>
      <c r="BM10" s="301" t="e">
        <f>算出表!AF7&amp;算出表!T20&amp;算出表!W20</f>
        <v>#N/A</v>
      </c>
      <c r="BN10" s="301">
        <v>6</v>
      </c>
      <c r="BO10" s="225"/>
      <c r="BP10" s="224"/>
      <c r="BQ10" s="224" t="s">
        <v>1505</v>
      </c>
      <c r="BR10" s="3" t="s">
        <v>1560</v>
      </c>
      <c r="BS10" s="224" t="str">
        <f>BO6&amp;BQ10&amp;BR10</f>
        <v>医療職二学校学歴免許等取得前</v>
      </c>
    </row>
    <row r="11" spans="6:72" ht="15.75" customHeight="1">
      <c r="F11" s="297" t="s">
        <v>1569</v>
      </c>
      <c r="G11" s="250"/>
      <c r="H11" s="250"/>
      <c r="I11" s="17"/>
      <c r="AX11" s="3" t="s">
        <v>1493</v>
      </c>
      <c r="AY11" s="3" t="s">
        <v>1493</v>
      </c>
      <c r="AZ11" s="3" t="s">
        <v>92</v>
      </c>
      <c r="BA11" s="3" t="s">
        <v>1554</v>
      </c>
      <c r="BB11" s="3" t="str">
        <f t="shared" si="0"/>
        <v>電子県庁専門員行政職</v>
      </c>
      <c r="BD11" s="3" t="e">
        <f>IF(OR(AND(BD6="獣医師_と畜検査医療職二大学６卒",算出表!AI45&gt;=2),AND(BD6="獣医師_と畜検査医療職二大学４卒",算出表!AI45&gt;=5)),"昇格可",0)</f>
        <v>#N/A</v>
      </c>
      <c r="BE11" s="302" t="str">
        <f t="shared" si="1"/>
        <v>電子県庁専門員行政職高校卒</v>
      </c>
      <c r="BF11" s="302" t="s">
        <v>53</v>
      </c>
      <c r="BG11" s="302">
        <v>2</v>
      </c>
      <c r="BH11" s="302">
        <v>1</v>
      </c>
      <c r="BI11" s="302" t="s">
        <v>53</v>
      </c>
      <c r="BJ11" s="302">
        <v>2</v>
      </c>
      <c r="BK11" s="302">
        <v>45</v>
      </c>
      <c r="BM11" s="301" t="e">
        <f>算出表!AF7&amp;算出表!T21&amp;算出表!W21</f>
        <v>#N/A</v>
      </c>
      <c r="BN11" s="301">
        <v>7</v>
      </c>
      <c r="BO11" s="225"/>
      <c r="BP11" s="224"/>
      <c r="BQ11" s="224" t="s">
        <v>1505</v>
      </c>
      <c r="BR11" s="3" t="s">
        <v>1519</v>
      </c>
      <c r="BS11" s="224" t="str">
        <f>BO6&amp;BQ11&amp;BR11</f>
        <v>医療職二学校学歴超過</v>
      </c>
    </row>
    <row r="12" spans="6:72" ht="15.75" customHeight="1">
      <c r="F12" s="250"/>
      <c r="G12" s="250"/>
      <c r="H12" s="250"/>
      <c r="I12" s="17"/>
      <c r="AX12" s="3" t="s">
        <v>1494</v>
      </c>
      <c r="AY12" s="3" t="s">
        <v>1494</v>
      </c>
      <c r="AZ12" s="3" t="s">
        <v>92</v>
      </c>
      <c r="BA12" s="3" t="s">
        <v>1554</v>
      </c>
      <c r="BB12" s="3" t="str">
        <f t="shared" si="0"/>
        <v>PCヘルプデスク行政職</v>
      </c>
      <c r="BE12" s="302" t="str">
        <f t="shared" si="1"/>
        <v>PCヘルプデスク行政職高校卒</v>
      </c>
      <c r="BF12" s="302" t="s">
        <v>53</v>
      </c>
      <c r="BG12" s="302">
        <v>1</v>
      </c>
      <c r="BH12" s="302">
        <v>1</v>
      </c>
      <c r="BI12" s="302" t="s">
        <v>53</v>
      </c>
      <c r="BJ12" s="302">
        <v>1</v>
      </c>
      <c r="BK12" s="302">
        <v>81</v>
      </c>
      <c r="BM12" s="301" t="e">
        <f>算出表!AF7&amp;算出表!T22&amp;算出表!W22</f>
        <v>#N/A</v>
      </c>
      <c r="BN12" s="301">
        <v>8</v>
      </c>
      <c r="BO12" s="225"/>
      <c r="BP12" s="224"/>
      <c r="BQ12" s="224" t="s">
        <v>1505</v>
      </c>
      <c r="BR12" s="3" t="s">
        <v>1503</v>
      </c>
      <c r="BS12" s="224" t="str">
        <f>BO6&amp;BQ12&amp;BR12</f>
        <v>医療職二学校その他</v>
      </c>
      <c r="BT12" s="3">
        <v>100</v>
      </c>
    </row>
    <row r="13" spans="6:72" ht="15.75" customHeight="1">
      <c r="F13" s="250"/>
      <c r="G13" s="250"/>
      <c r="H13" s="250"/>
      <c r="I13" s="17"/>
      <c r="AX13" s="3" t="s">
        <v>1555</v>
      </c>
      <c r="AY13" s="3" t="s">
        <v>1555</v>
      </c>
      <c r="AZ13" s="3" t="s">
        <v>92</v>
      </c>
      <c r="BA13" s="3" t="s">
        <v>1554</v>
      </c>
      <c r="BB13" s="3" t="str">
        <f t="shared" si="0"/>
        <v>住宅支援員行政職</v>
      </c>
      <c r="BE13" s="302" t="str">
        <f t="shared" si="1"/>
        <v>住宅支援員行政職高校卒</v>
      </c>
      <c r="BF13" s="302" t="s">
        <v>53</v>
      </c>
      <c r="BG13" s="302">
        <v>1</v>
      </c>
      <c r="BH13" s="302">
        <v>1</v>
      </c>
      <c r="BI13" s="302" t="s">
        <v>53</v>
      </c>
      <c r="BJ13" s="302">
        <v>1</v>
      </c>
      <c r="BK13" s="302">
        <v>61</v>
      </c>
      <c r="BM13" s="301" t="e">
        <f>算出表!AF7&amp;算出表!T23&amp;算出表!W23</f>
        <v>#N/A</v>
      </c>
      <c r="BN13" s="301">
        <v>9</v>
      </c>
      <c r="BO13" s="225"/>
      <c r="BP13" s="224"/>
      <c r="BQ13" s="224" t="s">
        <v>1503</v>
      </c>
      <c r="BR13" s="224" t="s">
        <v>1579</v>
      </c>
      <c r="BS13" s="224" t="str">
        <f>BO6&amp;BQ13&amp;BR13</f>
        <v>医療職二その他会計年度任用職員と同一職</v>
      </c>
      <c r="BT13" s="3">
        <v>100</v>
      </c>
    </row>
    <row r="14" spans="6:72" ht="17.25" customHeight="1">
      <c r="F14" s="250"/>
      <c r="G14" s="250"/>
      <c r="H14" s="250"/>
      <c r="I14" s="17"/>
      <c r="AX14" s="3" t="s">
        <v>1495</v>
      </c>
      <c r="AY14" s="3" t="s">
        <v>1495</v>
      </c>
      <c r="AZ14" s="3" t="s">
        <v>92</v>
      </c>
      <c r="BA14" s="3" t="s">
        <v>1554</v>
      </c>
      <c r="BB14" s="3" t="str">
        <f t="shared" ref="BB14:BB45" si="2">AY14&amp;AZ14</f>
        <v>消費生活相談員行政職</v>
      </c>
      <c r="BE14" s="302" t="str">
        <f t="shared" ref="BE14:BE45" si="3">AY14&amp;AZ14&amp;BA14</f>
        <v>消費生活相談員行政職高校卒</v>
      </c>
      <c r="BF14" s="302" t="s">
        <v>53</v>
      </c>
      <c r="BG14" s="302">
        <v>1</v>
      </c>
      <c r="BH14" s="302">
        <v>1</v>
      </c>
      <c r="BI14" s="302" t="s">
        <v>53</v>
      </c>
      <c r="BJ14" s="302">
        <v>1</v>
      </c>
      <c r="BK14" s="302">
        <v>41</v>
      </c>
      <c r="BM14" s="301" t="e">
        <f>算出表!AF7&amp;算出表!T24&amp;算出表!W24</f>
        <v>#N/A</v>
      </c>
      <c r="BN14" s="301">
        <v>10</v>
      </c>
      <c r="BO14" s="225"/>
      <c r="BP14" s="224"/>
      <c r="BQ14" s="224" t="s">
        <v>1503</v>
      </c>
      <c r="BR14" s="3" t="s">
        <v>1578</v>
      </c>
      <c r="BS14" s="224" t="str">
        <f>BO6&amp;BQ14&amp;BR14</f>
        <v>医療職二その他免許・資格業務（非常勤・臨時）</v>
      </c>
      <c r="BT14" s="3">
        <v>80</v>
      </c>
    </row>
    <row r="15" spans="6:72" ht="17.25" customHeight="1">
      <c r="F15" s="257"/>
      <c r="G15" s="257"/>
      <c r="H15" s="257"/>
      <c r="I15" s="17"/>
      <c r="J15" s="266"/>
      <c r="AX15" s="3" t="s">
        <v>1496</v>
      </c>
      <c r="AY15" s="3" t="s">
        <v>1496</v>
      </c>
      <c r="AZ15" s="3" t="s">
        <v>92</v>
      </c>
      <c r="BA15" s="3" t="s">
        <v>1554</v>
      </c>
      <c r="BB15" s="3" t="str">
        <f t="shared" si="2"/>
        <v>国民健康保険医療給付専門指導員行政職</v>
      </c>
      <c r="BE15" s="302" t="str">
        <f t="shared" si="3"/>
        <v>国民健康保険医療給付専門指導員行政職高校卒</v>
      </c>
      <c r="BF15" s="302" t="s">
        <v>53</v>
      </c>
      <c r="BG15" s="302">
        <v>1</v>
      </c>
      <c r="BH15" s="302">
        <v>1</v>
      </c>
      <c r="BI15" s="302" t="s">
        <v>53</v>
      </c>
      <c r="BJ15" s="302">
        <v>1</v>
      </c>
      <c r="BK15" s="302">
        <v>73</v>
      </c>
      <c r="BM15" s="301" t="e">
        <f>算出表!AF7&amp;算出表!T25&amp;算出表!W25</f>
        <v>#N/A</v>
      </c>
      <c r="BN15" s="301">
        <v>11</v>
      </c>
      <c r="BO15" s="225"/>
      <c r="BP15" s="224"/>
      <c r="BQ15" s="224" t="s">
        <v>1503</v>
      </c>
      <c r="BR15" s="3" t="s">
        <v>1584</v>
      </c>
      <c r="BS15" s="224" t="str">
        <f>BO6&amp;BQ15&amp;BR15</f>
        <v>医療職二その他免許・資格業務（産休代替）</v>
      </c>
      <c r="BT15" s="3">
        <v>100</v>
      </c>
    </row>
    <row r="16" spans="6:72" ht="17.25" customHeight="1">
      <c r="F16" s="257"/>
      <c r="G16" s="257"/>
      <c r="H16" s="257"/>
      <c r="I16" s="17"/>
      <c r="AF16" s="247"/>
      <c r="AX16" s="218" t="s">
        <v>1474</v>
      </c>
      <c r="AY16" s="218" t="s">
        <v>1474</v>
      </c>
      <c r="AZ16" s="3" t="s">
        <v>92</v>
      </c>
      <c r="BA16" s="3" t="s">
        <v>1554</v>
      </c>
      <c r="BB16" s="3" t="str">
        <f t="shared" si="2"/>
        <v>母子自立支援員_社会福祉主事任用資格あり行政職</v>
      </c>
      <c r="BE16" s="302" t="str">
        <f t="shared" si="3"/>
        <v>母子自立支援員_社会福祉主事任用資格あり行政職高校卒</v>
      </c>
      <c r="BF16" s="302" t="s">
        <v>53</v>
      </c>
      <c r="BG16" s="302">
        <v>1</v>
      </c>
      <c r="BH16" s="302">
        <v>1</v>
      </c>
      <c r="BI16" s="302" t="s">
        <v>53</v>
      </c>
      <c r="BJ16" s="302">
        <v>1</v>
      </c>
      <c r="BK16" s="302">
        <v>61</v>
      </c>
      <c r="BM16" s="301" t="e">
        <f>算出表!AF7&amp;算出表!T26&amp;算出表!W26</f>
        <v>#N/A</v>
      </c>
      <c r="BN16" s="301">
        <v>12</v>
      </c>
      <c r="BO16" s="225"/>
      <c r="BP16" s="224"/>
      <c r="BQ16" s="224" t="s">
        <v>1503</v>
      </c>
      <c r="BR16" s="224" t="s">
        <v>1503</v>
      </c>
      <c r="BS16" s="224" t="str">
        <f>BO6&amp;BQ16&amp;BR16</f>
        <v>医療職二その他その他</v>
      </c>
      <c r="BT16" s="3">
        <v>50</v>
      </c>
    </row>
    <row r="17" spans="6:72" ht="17.25" customHeight="1">
      <c r="F17" s="257"/>
      <c r="G17" s="257"/>
      <c r="H17" s="257"/>
      <c r="I17" s="17"/>
      <c r="AE17" s="254"/>
      <c r="AW17" s="218"/>
      <c r="AX17" s="3" t="s">
        <v>1475</v>
      </c>
      <c r="AY17" s="3" t="s">
        <v>1475</v>
      </c>
      <c r="AZ17" s="3" t="s">
        <v>92</v>
      </c>
      <c r="BA17" s="3" t="s">
        <v>1554</v>
      </c>
      <c r="BB17" s="3" t="str">
        <f t="shared" si="2"/>
        <v>母子自立支援員_社会福祉主事任用資格なし行政職</v>
      </c>
      <c r="BE17" s="302" t="str">
        <f t="shared" si="3"/>
        <v>母子自立支援員_社会福祉主事任用資格なし行政職高校卒</v>
      </c>
      <c r="BF17" s="302" t="s">
        <v>53</v>
      </c>
      <c r="BG17" s="302">
        <v>1</v>
      </c>
      <c r="BH17" s="302">
        <v>1</v>
      </c>
      <c r="BI17" s="302" t="s">
        <v>53</v>
      </c>
      <c r="BJ17" s="302">
        <v>1</v>
      </c>
      <c r="BK17" s="302">
        <v>37</v>
      </c>
      <c r="BM17" s="301" t="e">
        <f>算出表!AF7&amp;算出表!T27&amp;算出表!W27</f>
        <v>#N/A</v>
      </c>
      <c r="BN17" s="301">
        <v>13</v>
      </c>
      <c r="BO17" s="225"/>
      <c r="BP17" s="224"/>
      <c r="BQ17" s="224" t="s">
        <v>1503</v>
      </c>
      <c r="BR17" s="224" t="s">
        <v>1567</v>
      </c>
      <c r="BS17" s="224" t="str">
        <f>BO6&amp;BQ17&amp;BR17</f>
        <v>医療職二その他その他（無免）</v>
      </c>
    </row>
    <row r="18" spans="6:72" ht="22.5" customHeight="1">
      <c r="F18" s="257"/>
      <c r="G18" s="257"/>
      <c r="H18" s="257"/>
      <c r="V18" s="16" t="s">
        <v>1561</v>
      </c>
      <c r="AK18" s="3" t="s">
        <v>39</v>
      </c>
      <c r="AX18" s="3" t="s">
        <v>1497</v>
      </c>
      <c r="AY18" s="3" t="s">
        <v>1497</v>
      </c>
      <c r="AZ18" s="3" t="s">
        <v>92</v>
      </c>
      <c r="BA18" s="3" t="s">
        <v>1554</v>
      </c>
      <c r="BB18" s="3" t="str">
        <f t="shared" si="2"/>
        <v>発達障害児支援体制整備研修講師行政職</v>
      </c>
      <c r="BE18" s="302" t="str">
        <f t="shared" si="3"/>
        <v>発達障害児支援体制整備研修講師行政職高校卒</v>
      </c>
      <c r="BF18" s="302" t="s">
        <v>53</v>
      </c>
      <c r="BG18" s="302">
        <v>1</v>
      </c>
      <c r="BH18" s="302">
        <v>1</v>
      </c>
      <c r="BI18" s="302" t="s">
        <v>53</v>
      </c>
      <c r="BJ18" s="302">
        <v>1</v>
      </c>
      <c r="BK18" s="302">
        <v>41</v>
      </c>
      <c r="BM18" s="301" t="e">
        <f>算出表!AF7&amp;算出表!T28&amp;算出表!W28</f>
        <v>#N/A</v>
      </c>
      <c r="BN18" s="301">
        <v>14</v>
      </c>
      <c r="BO18" s="225" t="s">
        <v>1581</v>
      </c>
      <c r="BP18" s="224" t="s">
        <v>1500</v>
      </c>
      <c r="BQ18" s="224" t="s">
        <v>1500</v>
      </c>
      <c r="BR18" s="224" t="s">
        <v>1501</v>
      </c>
      <c r="BS18" s="224" t="str">
        <f>BO18&amp;BQ18&amp;BR18</f>
        <v>医療職三公務員直接役立つ経験</v>
      </c>
      <c r="BT18" s="3">
        <v>100</v>
      </c>
    </row>
    <row r="19" spans="6:72">
      <c r="F19" s="260"/>
      <c r="G19" s="260"/>
      <c r="H19" s="260"/>
      <c r="M19" s="288" t="s">
        <v>1440</v>
      </c>
      <c r="N19" s="288" t="s">
        <v>12</v>
      </c>
      <c r="V19" s="288" t="s">
        <v>1440</v>
      </c>
      <c r="AK19" s="20"/>
      <c r="AL19" s="21"/>
      <c r="AM19" s="21"/>
      <c r="AN19" s="21"/>
      <c r="AO19" s="25" t="s">
        <v>12</v>
      </c>
      <c r="AP19" s="25" t="s">
        <v>3</v>
      </c>
      <c r="AQ19" s="24" t="s">
        <v>41</v>
      </c>
      <c r="AR19" s="21"/>
      <c r="AS19" s="21"/>
      <c r="AT19" s="21"/>
      <c r="AU19" s="21"/>
      <c r="AV19" s="22"/>
      <c r="AW19" s="24"/>
      <c r="AX19" s="3" t="s">
        <v>1498</v>
      </c>
      <c r="AY19" s="3" t="s">
        <v>1498</v>
      </c>
      <c r="AZ19" s="3" t="s">
        <v>92</v>
      </c>
      <c r="BA19" s="3" t="s">
        <v>1554</v>
      </c>
      <c r="BB19" s="3" t="str">
        <f t="shared" si="2"/>
        <v>統括キャリアコーディネーター行政職</v>
      </c>
      <c r="BE19" s="302" t="str">
        <f t="shared" si="3"/>
        <v>統括キャリアコーディネーター行政職高校卒</v>
      </c>
      <c r="BF19" s="302" t="s">
        <v>53</v>
      </c>
      <c r="BG19" s="302">
        <v>1</v>
      </c>
      <c r="BH19" s="302">
        <v>1</v>
      </c>
      <c r="BI19" s="302" t="s">
        <v>53</v>
      </c>
      <c r="BJ19" s="302">
        <v>1</v>
      </c>
      <c r="BK19" s="302">
        <v>69</v>
      </c>
      <c r="BM19" s="301" t="e">
        <f>算出表!AF7&amp;算出表!T29&amp;算出表!W29</f>
        <v>#N/A</v>
      </c>
      <c r="BN19" s="301">
        <v>15</v>
      </c>
      <c r="BO19" s="225"/>
      <c r="BP19" s="224" t="s">
        <v>1502</v>
      </c>
      <c r="BQ19" s="224" t="s">
        <v>1500</v>
      </c>
      <c r="BR19" s="224" t="s">
        <v>1503</v>
      </c>
      <c r="BS19" s="224" t="str">
        <f>BO18&amp;BQ19&amp;BR19</f>
        <v>医療職三公務員その他</v>
      </c>
      <c r="BT19" s="3">
        <v>80</v>
      </c>
    </row>
    <row r="20" spans="6:72" ht="14.25">
      <c r="F20" s="261"/>
      <c r="G20" s="261"/>
      <c r="H20" s="261"/>
      <c r="M20" s="290"/>
      <c r="N20" s="290"/>
      <c r="O20" s="229"/>
      <c r="P20" s="229"/>
      <c r="Q20" s="229"/>
      <c r="R20" s="229"/>
      <c r="S20" s="229"/>
      <c r="AK20" s="23">
        <v>1</v>
      </c>
      <c r="AL20" s="30" t="str">
        <f>IF(算出表!A15=4,CONCATENATE(算出表!B15+1988,"/",算出表!D15),IF(算出表!A15=5,CONCATENATE(算出表!B15+2018,"/",算出表!D15),CONCATENATE(算出表!B15+1925,"/",算出表!D15)))</f>
        <v>1925/0</v>
      </c>
      <c r="AM20" s="30" t="str">
        <f>IF(算出表!E15=4,CONCATENATE(算出表!F15+1988,"/",算出表!H15),IF(算出表!E15=5,CONCATENATE(算出表!F15+2018,"/",算出表!H15),CONCATENATE(算出表!F15+1925,"/",算出表!H15)))</f>
        <v>1925/0</v>
      </c>
      <c r="AN20" s="4" t="str">
        <f>IFERROR(IF(算出表!A15=0,-1,(DATEDIF($AL20,$AM20,"m")))," ")</f>
        <v xml:space="preserve"> </v>
      </c>
      <c r="AO20" s="4" t="e">
        <f>AN20+1</f>
        <v>#VALUE!</v>
      </c>
      <c r="AP20" s="225" t="str">
        <f>IFERROR(IF(算出表!C15=0,-1,(DATEDIF($AL20,$AM20,"d")))," ")</f>
        <v xml:space="preserve"> </v>
      </c>
      <c r="AQ20" s="4" t="str">
        <f>IFERROR(IF(U21=0,AO20*算出表!AG15/100,U21*算出表!AG15/100)," ")</f>
        <v xml:space="preserve"> </v>
      </c>
      <c r="AR20" s="24"/>
      <c r="AS20" s="24"/>
      <c r="AT20" s="24"/>
      <c r="AU20" s="24"/>
      <c r="AV20" s="26"/>
      <c r="AW20" s="24"/>
      <c r="AX20" s="3" t="s">
        <v>1499</v>
      </c>
      <c r="AY20" s="3" t="s">
        <v>1499</v>
      </c>
      <c r="AZ20" s="3" t="s">
        <v>92</v>
      </c>
      <c r="BA20" s="3" t="s">
        <v>1554</v>
      </c>
      <c r="BB20" s="3" t="str">
        <f t="shared" si="2"/>
        <v>キャリアコーディネーター行政職</v>
      </c>
      <c r="BE20" s="302" t="str">
        <f t="shared" si="3"/>
        <v>キャリアコーディネーター行政職高校卒</v>
      </c>
      <c r="BF20" s="302" t="s">
        <v>53</v>
      </c>
      <c r="BG20" s="302">
        <v>1</v>
      </c>
      <c r="BH20" s="302">
        <v>1</v>
      </c>
      <c r="BI20" s="302" t="s">
        <v>53</v>
      </c>
      <c r="BJ20" s="302">
        <v>1</v>
      </c>
      <c r="BK20" s="302">
        <v>37</v>
      </c>
      <c r="BM20" s="301" t="e">
        <f>算出表!AF7&amp;算出表!T30&amp;算出表!W30</f>
        <v>#N/A</v>
      </c>
      <c r="BN20" s="301">
        <v>16</v>
      </c>
      <c r="BO20" s="225"/>
      <c r="BP20" s="224" t="s">
        <v>1505</v>
      </c>
      <c r="BQ20" s="224" t="s">
        <v>1502</v>
      </c>
      <c r="BR20" s="224" t="s">
        <v>1501</v>
      </c>
      <c r="BS20" s="224" t="str">
        <f>BO18&amp;BQ20&amp;BR20</f>
        <v>医療職三民間直接役立つ経験</v>
      </c>
      <c r="BT20" s="3">
        <v>100</v>
      </c>
    </row>
    <row r="21" spans="6:72" ht="22.5" customHeight="1">
      <c r="F21" s="60"/>
      <c r="G21" s="60"/>
      <c r="H21" s="60"/>
      <c r="I21" s="298" t="str">
        <f>算出表!T15&amp;算出表!W15</f>
        <v/>
      </c>
      <c r="J21" s="299"/>
      <c r="K21" s="299"/>
      <c r="L21" s="290" t="str">
        <f>算出表!AG15</f>
        <v xml:space="preserve"> </v>
      </c>
      <c r="M21" s="290" t="str">
        <f t="shared" ref="M21:M29" si="4">IFERROR(VLOOKUP("学校学歴超過",I21:N21,6,FALSE)," ")</f>
        <v xml:space="preserve"> </v>
      </c>
      <c r="N21" s="290" t="e">
        <f>計算用シート!AO20</f>
        <v>#VALUE!</v>
      </c>
      <c r="O21" s="290">
        <v>1</v>
      </c>
      <c r="P21" s="291" t="s">
        <v>1504</v>
      </c>
      <c r="Q21" s="229"/>
      <c r="R21" s="229"/>
      <c r="S21" s="229"/>
      <c r="T21" s="228">
        <f>SUMIF(L21:L50,100,(AQ20:AQ49))-T22</f>
        <v>0</v>
      </c>
      <c r="U21" s="288">
        <f>算出表!AD15*12+算出表!AF15</f>
        <v>0</v>
      </c>
      <c r="V21" s="290" t="str">
        <f>IFERROR(IF(AND(M21&gt;0,M21-U21&lt;&gt;0,U21&lt;&gt;0),U21,M21)," ")</f>
        <v xml:space="preserve"> </v>
      </c>
      <c r="X21" s="228" t="str">
        <f>IF(COUNTIF(I21,"*学校*"),N21," ")</f>
        <v xml:space="preserve"> </v>
      </c>
      <c r="AF21" s="255"/>
      <c r="AJ21" s="224"/>
      <c r="AK21" s="23">
        <v>2</v>
      </c>
      <c r="AL21" s="30" t="str">
        <f>IF(算出表!A16=4,CONCATENATE(算出表!B16+1988,"/",算出表!D16),IF(算出表!A16=5,CONCATENATE(算出表!B16+2018,"/",算出表!D16),CONCATENATE(算出表!B16+1925,"/",算出表!D16)))</f>
        <v>1925/0</v>
      </c>
      <c r="AM21" s="30" t="str">
        <f>IF(算出表!E16=4,CONCATENATE(算出表!F16+1988,"/",算出表!H16),IF(算出表!E16=5,CONCATENATE(算出表!F16+2018,"/",算出表!H16),CONCATENATE(算出表!F16+1925,"/",算出表!H16)))</f>
        <v>1925/0</v>
      </c>
      <c r="AN21" s="4" t="str">
        <f>IFERROR(IF(算出表!A16=0,-1,(DATEDIF($AL21,$AM21,"m")))," ")</f>
        <v xml:space="preserve"> </v>
      </c>
      <c r="AO21" s="4" t="e">
        <f>AN21+1</f>
        <v>#VALUE!</v>
      </c>
      <c r="AP21" s="225" t="str">
        <f>IFERROR(IF(算出表!C16=0,-1,(DATEDIF($AL21,$AM21,"d")))," ")</f>
        <v xml:space="preserve"> </v>
      </c>
      <c r="AQ21" s="4" t="str">
        <f>IFERROR(IF(U22=0,AO21*算出表!AG16/100,U22*算出表!AG16/100)," ")</f>
        <v xml:space="preserve"> </v>
      </c>
      <c r="AR21" s="24"/>
      <c r="AS21" s="24"/>
      <c r="AT21" s="24"/>
      <c r="AU21" s="24"/>
      <c r="AV21" s="26"/>
      <c r="AW21" s="24"/>
      <c r="AX21" s="3" t="s">
        <v>1444</v>
      </c>
      <c r="AY21" s="244" t="s">
        <v>1444</v>
      </c>
      <c r="AZ21" s="3" t="s">
        <v>92</v>
      </c>
      <c r="BA21" s="3" t="s">
        <v>1554</v>
      </c>
      <c r="BB21" s="3" t="str">
        <f t="shared" si="2"/>
        <v>離職者訓練推進員行政職</v>
      </c>
      <c r="BE21" s="302" t="str">
        <f t="shared" si="3"/>
        <v>離職者訓練推進員行政職高校卒</v>
      </c>
      <c r="BF21" s="302" t="s">
        <v>53</v>
      </c>
      <c r="BG21" s="302">
        <v>1</v>
      </c>
      <c r="BH21" s="302">
        <v>1</v>
      </c>
      <c r="BI21" s="302" t="s">
        <v>53</v>
      </c>
      <c r="BJ21" s="302">
        <v>1</v>
      </c>
      <c r="BK21" s="302">
        <v>93</v>
      </c>
      <c r="BM21" s="301" t="e">
        <f>算出表!AF7&amp;算出表!T31&amp;算出表!W31</f>
        <v>#N/A</v>
      </c>
      <c r="BN21" s="301">
        <v>17</v>
      </c>
      <c r="BO21" s="225"/>
      <c r="BP21" s="224" t="s">
        <v>1503</v>
      </c>
      <c r="BQ21" s="224" t="s">
        <v>1502</v>
      </c>
      <c r="BR21" s="224" t="s">
        <v>1503</v>
      </c>
      <c r="BS21" s="224" t="str">
        <f>BO18&amp;BQ21&amp;BR21</f>
        <v>医療職三民間その他</v>
      </c>
      <c r="BT21" s="3">
        <v>80</v>
      </c>
    </row>
    <row r="22" spans="6:72" ht="22.5" customHeight="1">
      <c r="F22" s="262"/>
      <c r="G22" s="262"/>
      <c r="H22" s="262"/>
      <c r="I22" s="298" t="str">
        <f>算出表!T16&amp;算出表!W16</f>
        <v/>
      </c>
      <c r="J22" s="299"/>
      <c r="K22" s="299"/>
      <c r="L22" s="290" t="str">
        <f>算出表!AG16</f>
        <v xml:space="preserve"> </v>
      </c>
      <c r="M22" s="290" t="str">
        <f t="shared" si="4"/>
        <v xml:space="preserve"> </v>
      </c>
      <c r="N22" s="290" t="e">
        <f>計算用シート!AO21</f>
        <v>#VALUE!</v>
      </c>
      <c r="O22" s="290">
        <v>2</v>
      </c>
      <c r="P22" s="291" t="s">
        <v>1534</v>
      </c>
      <c r="Q22" s="229"/>
      <c r="R22" s="229"/>
      <c r="S22" s="229"/>
      <c r="T22" s="228">
        <f>SUMIF(I21:I50,"学校その他",AQ20:AQ49)</f>
        <v>0</v>
      </c>
      <c r="U22" s="288">
        <f>算出表!AD16*12+算出表!AF16</f>
        <v>0</v>
      </c>
      <c r="V22" s="290" t="str">
        <f>IFERROR(IF(AND(M22&gt;0,M22-U22&lt;&gt;0,U22&lt;&gt;0),U22,M22)," ")</f>
        <v xml:space="preserve"> </v>
      </c>
      <c r="X22" s="228" t="str">
        <f>IF(COUNTIF(I22,"*学校*"),N22," ")</f>
        <v xml:space="preserve"> </v>
      </c>
      <c r="AJ22" s="224"/>
      <c r="AK22" s="23">
        <v>3</v>
      </c>
      <c r="AL22" s="30" t="str">
        <f>IF(算出表!A17=4,CONCATENATE(算出表!B17+1988,"/",算出表!D17),IF(算出表!A17=5,CONCATENATE(算出表!B17+2018,"/",算出表!D17),CONCATENATE(算出表!B17+1925,"/",算出表!D17)))</f>
        <v>1925/0</v>
      </c>
      <c r="AM22" s="30" t="str">
        <f>IF(算出表!E17=4,CONCATENATE(算出表!F17+1988,"/",算出表!H17),IF(算出表!E17=5,CONCATENATE(算出表!F17+2018,"/",算出表!H17),CONCATENATE(算出表!F17+1925,"/",算出表!H17)))</f>
        <v>1925/0</v>
      </c>
      <c r="AN22" s="4" t="str">
        <f>IFERROR(IF(算出表!A17=0,-1,(DATEDIF($AL22,$AM22,"m")))," ")</f>
        <v xml:space="preserve"> </v>
      </c>
      <c r="AO22" s="4" t="str">
        <f t="shared" ref="AO22:AO29" si="5">IFERROR((AN22+1)," ")</f>
        <v xml:space="preserve"> </v>
      </c>
      <c r="AP22" s="225" t="str">
        <f>IFERROR(IF(算出表!C17=0,-1,(DATEDIF($AL22,$AM22,"d")))," ")</f>
        <v xml:space="preserve"> </v>
      </c>
      <c r="AQ22" s="4" t="str">
        <f>IFERROR(IF(U23=0,AO22*算出表!AG17/100,U23*算出表!AG17/100)," ")</f>
        <v xml:space="preserve"> </v>
      </c>
      <c r="AR22" s="24"/>
      <c r="AS22" s="24"/>
      <c r="AT22" s="24"/>
      <c r="AU22" s="24"/>
      <c r="AV22" s="26"/>
      <c r="AW22" s="24"/>
      <c r="AX22" s="3" t="s">
        <v>1535</v>
      </c>
      <c r="AY22" s="3" t="s">
        <v>1535</v>
      </c>
      <c r="AZ22" s="3" t="s">
        <v>92</v>
      </c>
      <c r="BA22" s="3" t="s">
        <v>1554</v>
      </c>
      <c r="BB22" s="16" t="str">
        <f t="shared" si="2"/>
        <v>高等技術専門校講師行政職</v>
      </c>
      <c r="BE22" s="302" t="str">
        <f t="shared" si="3"/>
        <v>高等技術専門校講師行政職高校卒</v>
      </c>
      <c r="BF22" s="302" t="s">
        <v>53</v>
      </c>
      <c r="BG22" s="302">
        <v>1</v>
      </c>
      <c r="BH22" s="302">
        <v>1</v>
      </c>
      <c r="BI22" s="302" t="s">
        <v>53</v>
      </c>
      <c r="BJ22" s="302">
        <v>1</v>
      </c>
      <c r="BK22" s="302">
        <v>89</v>
      </c>
      <c r="BM22" s="301" t="e">
        <f>算出表!AF7&amp;算出表!T32&amp;算出表!W32</f>
        <v>#N/A</v>
      </c>
      <c r="BN22" s="301">
        <v>18</v>
      </c>
      <c r="BO22" s="225"/>
      <c r="BP22" s="224"/>
      <c r="BQ22" s="224" t="s">
        <v>1505</v>
      </c>
      <c r="BR22" s="3" t="s">
        <v>1560</v>
      </c>
      <c r="BS22" s="224" t="str">
        <f>BO18&amp;BQ22&amp;BR22</f>
        <v>医療職三学校学歴免許等取得前</v>
      </c>
    </row>
    <row r="23" spans="6:72" ht="22.5" customHeight="1">
      <c r="F23" s="262"/>
      <c r="G23" s="262"/>
      <c r="H23" s="262"/>
      <c r="I23" s="298" t="str">
        <f>算出表!T17&amp;算出表!W17</f>
        <v/>
      </c>
      <c r="J23" s="299"/>
      <c r="K23" s="300"/>
      <c r="L23" s="290" t="str">
        <f>算出表!AG17</f>
        <v xml:space="preserve"> </v>
      </c>
      <c r="M23" s="290" t="str">
        <f t="shared" si="4"/>
        <v xml:space="preserve"> </v>
      </c>
      <c r="N23" s="290" t="str">
        <f>計算用シート!AO22</f>
        <v xml:space="preserve"> </v>
      </c>
      <c r="O23" s="290">
        <v>3</v>
      </c>
      <c r="P23" s="291"/>
      <c r="Q23" s="229"/>
      <c r="R23" s="229"/>
      <c r="S23" s="229"/>
      <c r="U23" s="288">
        <f>算出表!AD17*12+算出表!AF17</f>
        <v>0</v>
      </c>
      <c r="V23" s="290" t="str">
        <f>IFERROR(IF(AND(M23&gt;0,M23-U23&lt;&gt;0,U23&lt;&gt;0),U23,M23)," ")</f>
        <v xml:space="preserve"> </v>
      </c>
      <c r="X23" s="228" t="str">
        <f>IF(COUNTIF(I23,"*学校*"),N23," ")</f>
        <v xml:space="preserve"> </v>
      </c>
      <c r="AJ23" s="224"/>
      <c r="AK23" s="23">
        <v>4</v>
      </c>
      <c r="AL23" s="30" t="str">
        <f>IF(算出表!A18=4,CONCATENATE(算出表!B18+1988,"/",算出表!D18),IF(算出表!A18=5,CONCATENATE(算出表!B18+2018,"/",算出表!D18),CONCATENATE(算出表!B18+1925,"/",算出表!D18)))</f>
        <v>1925/0</v>
      </c>
      <c r="AM23" s="30" t="str">
        <f>IF(算出表!E18=4,CONCATENATE(算出表!F18+1988,"/",算出表!H18),IF(算出表!E18=5,CONCATENATE(算出表!F18+2018,"/",算出表!H18),CONCATENATE(算出表!F18+1925,"/",算出表!H18)))</f>
        <v>1925/0</v>
      </c>
      <c r="AN23" s="4" t="str">
        <f>IFERROR(IF(算出表!A18=0,-1,(DATEDIF($AL23,$AM23,"m")))," ")</f>
        <v xml:space="preserve"> </v>
      </c>
      <c r="AO23" s="4" t="str">
        <f t="shared" si="5"/>
        <v xml:space="preserve"> </v>
      </c>
      <c r="AP23" s="225" t="str">
        <f>IFERROR(IF(算出表!C18=0,-1,(DATEDIF($AL23,$AM23,"d")))," ")</f>
        <v xml:space="preserve"> </v>
      </c>
      <c r="AQ23" s="4" t="str">
        <f>IFERROR(IF(U24=0,AO23*算出表!AG18/100,U24*算出表!AG18/100)," ")</f>
        <v xml:space="preserve"> </v>
      </c>
      <c r="AR23" s="24"/>
      <c r="AS23" s="24"/>
      <c r="AT23" s="24"/>
      <c r="AU23" s="24"/>
      <c r="AV23" s="26"/>
      <c r="AW23" s="24"/>
      <c r="AX23" s="24" t="s">
        <v>1536</v>
      </c>
      <c r="AY23" s="24" t="s">
        <v>1536</v>
      </c>
      <c r="AZ23" s="3" t="s">
        <v>92</v>
      </c>
      <c r="BA23" s="3" t="s">
        <v>1554</v>
      </c>
      <c r="BB23" s="3" t="str">
        <f t="shared" si="2"/>
        <v>登記事務嘱託員行政職</v>
      </c>
      <c r="BE23" s="302" t="str">
        <f t="shared" si="3"/>
        <v>登記事務嘱託員行政職高校卒</v>
      </c>
      <c r="BF23" s="302" t="s">
        <v>53</v>
      </c>
      <c r="BG23" s="302">
        <v>1</v>
      </c>
      <c r="BH23" s="302">
        <v>1</v>
      </c>
      <c r="BI23" s="302" t="s">
        <v>53</v>
      </c>
      <c r="BJ23" s="302">
        <v>1</v>
      </c>
      <c r="BK23" s="302">
        <v>37</v>
      </c>
      <c r="BM23" s="301" t="e">
        <f>算出表!AF7&amp;算出表!T33&amp;算出表!W33</f>
        <v>#N/A</v>
      </c>
      <c r="BN23" s="301">
        <v>19</v>
      </c>
      <c r="BO23" s="225"/>
      <c r="BP23" s="224"/>
      <c r="BQ23" s="224" t="s">
        <v>1505</v>
      </c>
      <c r="BR23" s="3" t="s">
        <v>1519</v>
      </c>
      <c r="BS23" s="224" t="str">
        <f>BO18&amp;BQ23&amp;BR23</f>
        <v>医療職三学校学歴超過</v>
      </c>
    </row>
    <row r="24" spans="6:72" ht="22.5" customHeight="1">
      <c r="F24" s="262"/>
      <c r="G24" s="262"/>
      <c r="H24" s="262"/>
      <c r="I24" s="298" t="str">
        <f>算出表!T18&amp;算出表!W18</f>
        <v/>
      </c>
      <c r="J24" s="299"/>
      <c r="K24" s="300"/>
      <c r="L24" s="290" t="str">
        <f>算出表!AG18</f>
        <v xml:space="preserve"> </v>
      </c>
      <c r="M24" s="290" t="str">
        <f t="shared" si="4"/>
        <v xml:space="preserve"> </v>
      </c>
      <c r="N24" s="290" t="str">
        <f>計算用シート!AO23</f>
        <v xml:space="preserve"> </v>
      </c>
      <c r="O24" s="290">
        <v>4</v>
      </c>
      <c r="P24" s="229"/>
      <c r="Q24" s="229"/>
      <c r="R24" s="229"/>
      <c r="S24" s="229"/>
      <c r="U24" s="288">
        <f>算出表!AD18*12+算出表!AF18</f>
        <v>0</v>
      </c>
      <c r="V24" s="290" t="str">
        <f t="shared" ref="V24:V50" si="6">IFERROR(IF(AND(M24&gt;0,M24-U24&lt;&gt;0,U24&lt;&gt;0),U24,M24)," ")</f>
        <v xml:space="preserve"> </v>
      </c>
      <c r="X24" s="228" t="str">
        <f>IF(COUNTIF(I24,"*学校*"),N24," ")</f>
        <v xml:space="preserve"> </v>
      </c>
      <c r="AJ24" s="224"/>
      <c r="AK24" s="23">
        <v>5</v>
      </c>
      <c r="AL24" s="30" t="str">
        <f>IF(算出表!A19=4,CONCATENATE(算出表!B19+1988,"/",算出表!D19),IF(算出表!A19=5,CONCATENATE(算出表!B19+2018,"/",算出表!D19),CONCATENATE(算出表!B19+1925,"/",算出表!D19)))</f>
        <v>1925/0</v>
      </c>
      <c r="AM24" s="30" t="str">
        <f>IF(算出表!E19=4,CONCATENATE(算出表!F19+1988,"/",算出表!H19),IF(算出表!E19=5,CONCATENATE(算出表!F19+2018,"/",算出表!H19),CONCATENATE(算出表!F19+1925,"/",算出表!H19)))</f>
        <v>1925/0</v>
      </c>
      <c r="AN24" s="4" t="str">
        <f>IFERROR(IF(算出表!A19=0,-1,(DATEDIF($AL24,$AM24,"m")))," ")</f>
        <v xml:space="preserve"> </v>
      </c>
      <c r="AO24" s="4" t="str">
        <f t="shared" si="5"/>
        <v xml:space="preserve"> </v>
      </c>
      <c r="AP24" s="225" t="str">
        <f>IFERROR(IF(算出表!C19=0,-1,(DATEDIF($AL24,$AM24,"d")))," ")</f>
        <v xml:space="preserve"> </v>
      </c>
      <c r="AQ24" s="4" t="str">
        <f>IFERROR(IF(U25=0,AO24*算出表!AG19/100,U25*算出表!AG19/100)," ")</f>
        <v xml:space="preserve"> </v>
      </c>
      <c r="AR24" s="24"/>
      <c r="AS24" s="24"/>
      <c r="AT24" s="24"/>
      <c r="AU24" s="24"/>
      <c r="AV24" s="26"/>
      <c r="AW24" s="24"/>
      <c r="AX24" s="24" t="s">
        <v>1537</v>
      </c>
      <c r="AY24" s="24" t="s">
        <v>1537</v>
      </c>
      <c r="AZ24" s="3" t="s">
        <v>92</v>
      </c>
      <c r="BA24" s="3" t="s">
        <v>1554</v>
      </c>
      <c r="BB24" s="3" t="str">
        <f t="shared" si="2"/>
        <v>県営林登記事務等嘱託員行政職</v>
      </c>
      <c r="BE24" s="302" t="str">
        <f t="shared" si="3"/>
        <v>県営林登記事務等嘱託員行政職高校卒</v>
      </c>
      <c r="BF24" s="302" t="s">
        <v>53</v>
      </c>
      <c r="BG24" s="302">
        <v>1</v>
      </c>
      <c r="BH24" s="302">
        <v>1</v>
      </c>
      <c r="BI24" s="302" t="s">
        <v>53</v>
      </c>
      <c r="BJ24" s="302">
        <v>1</v>
      </c>
      <c r="BK24" s="302">
        <v>37</v>
      </c>
      <c r="BM24" s="301" t="e">
        <f>算出表!AF7&amp;算出表!T34&amp;算出表!W34</f>
        <v>#N/A</v>
      </c>
      <c r="BN24" s="301">
        <v>20</v>
      </c>
      <c r="BO24" s="225"/>
      <c r="BP24" s="224"/>
      <c r="BQ24" s="224" t="s">
        <v>1505</v>
      </c>
      <c r="BR24" s="3" t="s">
        <v>1503</v>
      </c>
      <c r="BS24" s="224" t="str">
        <f>BO18&amp;BQ24&amp;BR24</f>
        <v>医療職三学校その他</v>
      </c>
      <c r="BT24" s="3">
        <v>100</v>
      </c>
    </row>
    <row r="25" spans="6:72" ht="22.5" customHeight="1">
      <c r="F25" s="262"/>
      <c r="G25" s="262"/>
      <c r="H25" s="262"/>
      <c r="I25" s="298" t="str">
        <f>算出表!T19&amp;算出表!W19</f>
        <v/>
      </c>
      <c r="J25" s="299"/>
      <c r="K25" s="300"/>
      <c r="L25" s="290" t="str">
        <f>算出表!AG19</f>
        <v xml:space="preserve"> </v>
      </c>
      <c r="M25" s="290" t="str">
        <f t="shared" si="4"/>
        <v xml:space="preserve"> </v>
      </c>
      <c r="N25" s="290" t="str">
        <f>計算用シート!AO24</f>
        <v xml:space="preserve"> </v>
      </c>
      <c r="O25" s="290">
        <v>5</v>
      </c>
      <c r="P25" s="229"/>
      <c r="Q25" s="229"/>
      <c r="R25" s="229"/>
      <c r="S25" s="229"/>
      <c r="U25" s="288">
        <f>算出表!AD19*12+算出表!AF19</f>
        <v>0</v>
      </c>
      <c r="V25" s="290" t="str">
        <f t="shared" si="6"/>
        <v xml:space="preserve"> </v>
      </c>
      <c r="X25" s="228" t="str">
        <f t="shared" ref="X25:X50" si="7">IF(COUNTIF(I25,"*学校*"),N25," ")</f>
        <v xml:space="preserve"> </v>
      </c>
      <c r="AJ25" s="224"/>
      <c r="AK25" s="23">
        <v>6</v>
      </c>
      <c r="AL25" s="30" t="str">
        <f>IF(算出表!A20=4,CONCATENATE(算出表!B20+1988,"/",算出表!D20),IF(算出表!A20=5,CONCATENATE(算出表!B20+2018,"/",算出表!D20),CONCATENATE(算出表!B20+1925,"/",算出表!D20)))</f>
        <v>1925/0</v>
      </c>
      <c r="AM25" s="30" t="str">
        <f>IF(算出表!E20=4,CONCATENATE(算出表!F20+1988,"/",算出表!H20),IF(算出表!E20=5,CONCATENATE(算出表!F20+2018,"/",算出表!H20),CONCATENATE(算出表!F20+1925,"/",算出表!H20)))</f>
        <v>1925/0</v>
      </c>
      <c r="AN25" s="4" t="str">
        <f>IFERROR(IF(算出表!A20=0,-1,(DATEDIF($AL25,$AM25,"m")))," ")</f>
        <v xml:space="preserve"> </v>
      </c>
      <c r="AO25" s="4" t="str">
        <f t="shared" si="5"/>
        <v xml:space="preserve"> </v>
      </c>
      <c r="AP25" s="225" t="str">
        <f>IFERROR(IF(算出表!C20=0,-1,(DATEDIF($AL25,$AM25,"d")))," ")</f>
        <v xml:space="preserve"> </v>
      </c>
      <c r="AQ25" s="4" t="str">
        <f>IFERROR(IF(U26=0,AO25*算出表!AG20/100,U26*算出表!AG20/100)," ")</f>
        <v xml:space="preserve"> </v>
      </c>
      <c r="AR25" s="24"/>
      <c r="AS25" s="24"/>
      <c r="AT25" s="24"/>
      <c r="AU25" s="24"/>
      <c r="AV25" s="26"/>
      <c r="AW25" s="24"/>
      <c r="AX25" s="24" t="s">
        <v>1538</v>
      </c>
      <c r="AY25" s="24" t="s">
        <v>1538</v>
      </c>
      <c r="AZ25" s="3" t="s">
        <v>92</v>
      </c>
      <c r="BA25" s="3" t="s">
        <v>1554</v>
      </c>
      <c r="BB25" s="3" t="str">
        <f t="shared" si="2"/>
        <v>県営住宅家賃徴収事務嘱託員行政職</v>
      </c>
      <c r="BE25" s="302" t="str">
        <f t="shared" si="3"/>
        <v>県営住宅家賃徴収事務嘱託員行政職高校卒</v>
      </c>
      <c r="BF25" s="302" t="s">
        <v>53</v>
      </c>
      <c r="BG25" s="302">
        <v>1</v>
      </c>
      <c r="BH25" s="302">
        <v>1</v>
      </c>
      <c r="BI25" s="302" t="s">
        <v>53</v>
      </c>
      <c r="BJ25" s="302">
        <v>1</v>
      </c>
      <c r="BK25" s="302">
        <v>41</v>
      </c>
      <c r="BM25" s="301" t="e">
        <f>算出表!AF7&amp;算出表!T35&amp;算出表!W35</f>
        <v>#N/A</v>
      </c>
      <c r="BN25" s="301">
        <v>21</v>
      </c>
      <c r="BO25" s="225"/>
      <c r="BP25" s="224"/>
      <c r="BQ25" s="224" t="s">
        <v>1503</v>
      </c>
      <c r="BR25" s="224" t="s">
        <v>1579</v>
      </c>
      <c r="BS25" s="224" t="str">
        <f>BO18&amp;BQ25&amp;BR25</f>
        <v>医療職三その他会計年度任用職員と同一職</v>
      </c>
      <c r="BT25" s="3">
        <v>100</v>
      </c>
    </row>
    <row r="26" spans="6:72" ht="22.5" customHeight="1">
      <c r="F26" s="262"/>
      <c r="G26" s="262"/>
      <c r="H26" s="262"/>
      <c r="I26" s="298" t="str">
        <f>算出表!T20&amp;算出表!W20</f>
        <v/>
      </c>
      <c r="J26" s="299"/>
      <c r="K26" s="300"/>
      <c r="L26" s="290" t="str">
        <f>算出表!AG20</f>
        <v xml:space="preserve"> </v>
      </c>
      <c r="M26" s="290" t="str">
        <f t="shared" si="4"/>
        <v xml:space="preserve"> </v>
      </c>
      <c r="N26" s="290" t="str">
        <f>計算用シート!AO25</f>
        <v xml:space="preserve"> </v>
      </c>
      <c r="O26" s="290">
        <v>6</v>
      </c>
      <c r="P26" s="229"/>
      <c r="Q26" s="229"/>
      <c r="R26" s="229"/>
      <c r="S26" s="229"/>
      <c r="U26" s="288">
        <f>算出表!AD20*12+算出表!AF20</f>
        <v>0</v>
      </c>
      <c r="V26" s="290" t="str">
        <f t="shared" si="6"/>
        <v xml:space="preserve"> </v>
      </c>
      <c r="X26" s="228" t="str">
        <f t="shared" si="7"/>
        <v xml:space="preserve"> </v>
      </c>
      <c r="AJ26" s="224"/>
      <c r="AK26" s="23">
        <v>7</v>
      </c>
      <c r="AL26" s="30" t="str">
        <f>IF(算出表!A21=4,CONCATENATE(算出表!B21+1988,"/",算出表!D21),IF(算出表!A21=5,CONCATENATE(算出表!B21+2018,"/",算出表!D21),CONCATENATE(算出表!B21+1925,"/",算出表!D21)))</f>
        <v>1925/0</v>
      </c>
      <c r="AM26" s="30" t="str">
        <f>IF(算出表!E21=4,CONCATENATE(算出表!F21+1988,"/",算出表!H21),IF(算出表!E21=5,CONCATENATE(算出表!F21+2018,"/",算出表!H21),CONCATENATE(算出表!F21+1925,"/",算出表!H21)))</f>
        <v>1925/0</v>
      </c>
      <c r="AN26" s="4" t="str">
        <f>IFERROR(IF(算出表!A21=0,-1,(DATEDIF($AL26,$AM26,"m")))," ")</f>
        <v xml:space="preserve"> </v>
      </c>
      <c r="AO26" s="4" t="str">
        <f t="shared" si="5"/>
        <v xml:space="preserve"> </v>
      </c>
      <c r="AP26" s="225" t="str">
        <f>IFERROR(IF(算出表!C21=0,-1,(DATEDIF($AL26,$AM26,"d")))," ")</f>
        <v xml:space="preserve"> </v>
      </c>
      <c r="AQ26" s="4" t="str">
        <f>IFERROR(IF(U27=0,AO26*算出表!AG21/100,U27*算出表!AG21/100)," ")</f>
        <v xml:space="preserve"> </v>
      </c>
      <c r="AR26" s="24"/>
      <c r="AS26" s="24"/>
      <c r="AT26" s="24"/>
      <c r="AU26" s="24"/>
      <c r="AV26" s="26"/>
      <c r="AW26" s="24"/>
      <c r="AX26" s="24" t="s">
        <v>1539</v>
      </c>
      <c r="AY26" s="24" t="s">
        <v>1539</v>
      </c>
      <c r="AZ26" s="3" t="s">
        <v>92</v>
      </c>
      <c r="BA26" s="3" t="s">
        <v>1554</v>
      </c>
      <c r="BB26" s="3" t="str">
        <f t="shared" si="2"/>
        <v>県営住宅家賃徴収及び住宅管理事務嘱託員行政職</v>
      </c>
      <c r="BE26" s="302" t="str">
        <f t="shared" si="3"/>
        <v>県営住宅家賃徴収及び住宅管理事務嘱託員行政職高校卒</v>
      </c>
      <c r="BF26" s="302" t="s">
        <v>53</v>
      </c>
      <c r="BG26" s="302">
        <v>1</v>
      </c>
      <c r="BH26" s="302">
        <v>1</v>
      </c>
      <c r="BI26" s="302" t="s">
        <v>53</v>
      </c>
      <c r="BJ26" s="302">
        <v>1</v>
      </c>
      <c r="BK26" s="302">
        <v>41</v>
      </c>
      <c r="BM26" s="301" t="e">
        <f>算出表!AF7&amp;算出表!T36&amp;算出表!W36</f>
        <v>#N/A</v>
      </c>
      <c r="BN26" s="301">
        <v>22</v>
      </c>
      <c r="BO26" s="225"/>
      <c r="BP26" s="224"/>
      <c r="BQ26" s="224" t="s">
        <v>1503</v>
      </c>
      <c r="BR26" s="3" t="s">
        <v>1578</v>
      </c>
      <c r="BS26" s="224" t="str">
        <f>BO18&amp;BQ26&amp;BR26</f>
        <v>医療職三その他免許・資格業務（非常勤・臨時）</v>
      </c>
      <c r="BT26" s="3">
        <v>80</v>
      </c>
    </row>
    <row r="27" spans="6:72" ht="22.5" customHeight="1">
      <c r="F27" s="262"/>
      <c r="G27" s="262"/>
      <c r="H27" s="262"/>
      <c r="I27" s="298" t="str">
        <f>算出表!T21&amp;算出表!W21</f>
        <v/>
      </c>
      <c r="J27" s="299"/>
      <c r="K27" s="300"/>
      <c r="L27" s="290" t="str">
        <f>算出表!AG21</f>
        <v xml:space="preserve"> </v>
      </c>
      <c r="M27" s="290" t="str">
        <f t="shared" si="4"/>
        <v xml:space="preserve"> </v>
      </c>
      <c r="N27" s="290" t="str">
        <f>計算用シート!AO26</f>
        <v xml:space="preserve"> </v>
      </c>
      <c r="O27" s="290">
        <v>7</v>
      </c>
      <c r="P27" s="229"/>
      <c r="Q27" s="229"/>
      <c r="R27" s="229"/>
      <c r="S27" s="229"/>
      <c r="U27" s="288">
        <f>算出表!AD21*12+算出表!AF21</f>
        <v>0</v>
      </c>
      <c r="V27" s="290" t="str">
        <f t="shared" si="6"/>
        <v xml:space="preserve"> </v>
      </c>
      <c r="X27" s="228" t="str">
        <f t="shared" si="7"/>
        <v xml:space="preserve"> </v>
      </c>
      <c r="AK27" s="23">
        <v>8</v>
      </c>
      <c r="AL27" s="30" t="str">
        <f>IF(算出表!A22=4,CONCATENATE(算出表!B22+1988,"/",算出表!D22),IF(算出表!A22=5,CONCATENATE(算出表!B22+2018,"/",算出表!D22),CONCATENATE(算出表!B22+1925,"/",算出表!D22)))</f>
        <v>1925/0</v>
      </c>
      <c r="AM27" s="30" t="str">
        <f>IF(算出表!E22=4,CONCATENATE(算出表!F22+1988,"/",算出表!H22),IF(算出表!E22=5,CONCATENATE(算出表!F22+2018,"/",算出表!H22),CONCATENATE(算出表!F22+1925,"/",算出表!H22)))</f>
        <v>1925/0</v>
      </c>
      <c r="AN27" s="4" t="str">
        <f>IFERROR(IF(算出表!A22=0,-1,(DATEDIF($AL27,$AM27,"m")))," ")</f>
        <v xml:space="preserve"> </v>
      </c>
      <c r="AO27" s="4" t="str">
        <f t="shared" si="5"/>
        <v xml:space="preserve"> </v>
      </c>
      <c r="AP27" s="225" t="str">
        <f>IFERROR(IF(算出表!C22=0,-1,(DATEDIF($AL27,$AM27,"d")))," ")</f>
        <v xml:space="preserve"> </v>
      </c>
      <c r="AQ27" s="4" t="str">
        <f>IFERROR(IF(U28=0,AO27*算出表!AG22/100,U28*算出表!AG22/100)," ")</f>
        <v xml:space="preserve"> </v>
      </c>
      <c r="AR27" s="24"/>
      <c r="AS27" s="24"/>
      <c r="AT27" s="24"/>
      <c r="AU27" s="24"/>
      <c r="AV27" s="26"/>
      <c r="AW27" s="24"/>
      <c r="AX27" s="24" t="s">
        <v>1540</v>
      </c>
      <c r="AY27" s="24" t="s">
        <v>1540</v>
      </c>
      <c r="AZ27" s="3" t="s">
        <v>92</v>
      </c>
      <c r="BA27" s="3" t="s">
        <v>1554</v>
      </c>
      <c r="BB27" s="3" t="str">
        <f t="shared" si="2"/>
        <v>用地嘱託員行政職</v>
      </c>
      <c r="BE27" s="302" t="str">
        <f t="shared" si="3"/>
        <v>用地嘱託員行政職高校卒</v>
      </c>
      <c r="BF27" s="302" t="s">
        <v>53</v>
      </c>
      <c r="BG27" s="302">
        <v>1</v>
      </c>
      <c r="BH27" s="302">
        <v>1</v>
      </c>
      <c r="BI27" s="302" t="s">
        <v>53</v>
      </c>
      <c r="BJ27" s="302">
        <v>1</v>
      </c>
      <c r="BK27" s="302">
        <v>45</v>
      </c>
      <c r="BM27" s="301" t="e">
        <f>算出表!AF7&amp;算出表!T37&amp;算出表!W37</f>
        <v>#N/A</v>
      </c>
      <c r="BN27" s="301">
        <v>23</v>
      </c>
      <c r="BO27" s="225"/>
      <c r="BP27" s="224"/>
      <c r="BQ27" s="224" t="s">
        <v>1503</v>
      </c>
      <c r="BR27" s="3" t="s">
        <v>1584</v>
      </c>
      <c r="BS27" s="224" t="str">
        <f>BO18&amp;BQ27&amp;BR27</f>
        <v>医療職三その他免許・資格業務（産休代替）</v>
      </c>
      <c r="BT27" s="3">
        <v>100</v>
      </c>
    </row>
    <row r="28" spans="6:72" ht="22.5" customHeight="1">
      <c r="F28" s="262"/>
      <c r="G28" s="262"/>
      <c r="H28" s="262"/>
      <c r="I28" s="298" t="str">
        <f>算出表!T22&amp;算出表!W22</f>
        <v/>
      </c>
      <c r="J28" s="299"/>
      <c r="K28" s="300"/>
      <c r="L28" s="290" t="str">
        <f>算出表!AG22</f>
        <v xml:space="preserve"> </v>
      </c>
      <c r="M28" s="290" t="str">
        <f t="shared" si="4"/>
        <v xml:space="preserve"> </v>
      </c>
      <c r="N28" s="290" t="str">
        <f>計算用シート!AO27</f>
        <v xml:space="preserve"> </v>
      </c>
      <c r="O28" s="290">
        <v>8</v>
      </c>
      <c r="P28" s="229"/>
      <c r="Q28" s="229"/>
      <c r="R28" s="229"/>
      <c r="S28" s="229"/>
      <c r="U28" s="288">
        <f>算出表!AD22*12+算出表!AF22</f>
        <v>0</v>
      </c>
      <c r="V28" s="290" t="str">
        <f t="shared" si="6"/>
        <v xml:space="preserve"> </v>
      </c>
      <c r="X28" s="228" t="str">
        <f t="shared" si="7"/>
        <v xml:space="preserve"> </v>
      </c>
      <c r="AK28" s="23">
        <v>9</v>
      </c>
      <c r="AL28" s="30" t="str">
        <f>IF(算出表!A23=4,CONCATENATE(算出表!B23+1988,"/",算出表!D23),IF(算出表!A23=5,CONCATENATE(算出表!B23+2018,"/",算出表!D23),CONCATENATE(算出表!B23+1925,"/",算出表!D23)))</f>
        <v>1925/0</v>
      </c>
      <c r="AM28" s="30" t="str">
        <f>IF(算出表!E23=4,CONCATENATE(算出表!F23+1988,"/",算出表!H23),IF(算出表!E23=5,CONCATENATE(算出表!F23+2018,"/",算出表!H23),CONCATENATE(算出表!F23+1925,"/",算出表!H23)))</f>
        <v>1925/0</v>
      </c>
      <c r="AN28" s="4" t="str">
        <f>IFERROR(IF(算出表!A23=0,-1,(DATEDIF($AL28,$AM28,"m")))," ")</f>
        <v xml:space="preserve"> </v>
      </c>
      <c r="AO28" s="4" t="str">
        <f t="shared" si="5"/>
        <v xml:space="preserve"> </v>
      </c>
      <c r="AP28" s="225" t="str">
        <f>IFERROR(IF(算出表!C23=0,-1,(DATEDIF($AL28,$AM28,"d")))," ")</f>
        <v xml:space="preserve"> </v>
      </c>
      <c r="AQ28" s="4" t="str">
        <f>IFERROR(IF(U29=0,AO28*算出表!AG23/100,U29*算出表!AG23/100)," ")</f>
        <v xml:space="preserve"> </v>
      </c>
      <c r="AR28" s="24"/>
      <c r="AS28" s="24"/>
      <c r="AT28" s="24"/>
      <c r="AU28" s="24"/>
      <c r="AV28" s="26"/>
      <c r="AW28" s="24"/>
      <c r="AX28" s="24" t="s">
        <v>1541</v>
      </c>
      <c r="AY28" s="24" t="s">
        <v>1541</v>
      </c>
      <c r="AZ28" s="3" t="s">
        <v>92</v>
      </c>
      <c r="BA28" s="3" t="s">
        <v>1554</v>
      </c>
      <c r="BB28" s="3" t="str">
        <f t="shared" si="2"/>
        <v>歴史民族資料館学芸員行政職</v>
      </c>
      <c r="BE28" s="302" t="str">
        <f t="shared" si="3"/>
        <v>歴史民族資料館学芸員行政職高校卒</v>
      </c>
      <c r="BF28" s="302" t="s">
        <v>53</v>
      </c>
      <c r="BG28" s="302">
        <v>1</v>
      </c>
      <c r="BH28" s="302">
        <v>1</v>
      </c>
      <c r="BI28" s="302" t="s">
        <v>53</v>
      </c>
      <c r="BJ28" s="302">
        <v>1</v>
      </c>
      <c r="BK28" s="302">
        <v>83</v>
      </c>
      <c r="BM28" s="301" t="e">
        <f>算出表!AF7&amp;算出表!T38&amp;算出表!W38</f>
        <v>#N/A</v>
      </c>
      <c r="BN28" s="301">
        <v>24</v>
      </c>
      <c r="BO28" s="225"/>
      <c r="BP28" s="224"/>
      <c r="BQ28" s="224" t="s">
        <v>1503</v>
      </c>
      <c r="BR28" s="224" t="s">
        <v>1503</v>
      </c>
      <c r="BS28" s="224" t="str">
        <f>BO18&amp;BQ28&amp;BR28</f>
        <v>医療職三その他その他</v>
      </c>
      <c r="BT28" s="3">
        <v>50</v>
      </c>
    </row>
    <row r="29" spans="6:72" ht="22.5" customHeight="1">
      <c r="F29" s="262"/>
      <c r="G29" s="262"/>
      <c r="H29" s="262"/>
      <c r="I29" s="298" t="str">
        <f>算出表!T23&amp;算出表!W23</f>
        <v/>
      </c>
      <c r="J29" s="299"/>
      <c r="K29" s="300"/>
      <c r="L29" s="290" t="str">
        <f>算出表!AG23</f>
        <v xml:space="preserve"> </v>
      </c>
      <c r="M29" s="290" t="str">
        <f t="shared" si="4"/>
        <v xml:space="preserve"> </v>
      </c>
      <c r="N29" s="290" t="str">
        <f>計算用シート!AO28</f>
        <v xml:space="preserve"> </v>
      </c>
      <c r="O29" s="290">
        <v>9</v>
      </c>
      <c r="P29" s="229"/>
      <c r="Q29" s="229"/>
      <c r="R29" s="229"/>
      <c r="S29" s="229"/>
      <c r="U29" s="288">
        <f>算出表!AD23*12+算出表!AF23</f>
        <v>0</v>
      </c>
      <c r="V29" s="290" t="str">
        <f t="shared" si="6"/>
        <v xml:space="preserve"> </v>
      </c>
      <c r="X29" s="228" t="str">
        <f t="shared" si="7"/>
        <v xml:space="preserve"> </v>
      </c>
      <c r="AK29" s="23">
        <v>10</v>
      </c>
      <c r="AL29" s="30" t="str">
        <f>IF(算出表!A24=4,CONCATENATE(算出表!B24+1988,"/",算出表!D24),IF(算出表!A24=5,CONCATENATE(算出表!B24+2018,"/",算出表!D24),CONCATENATE(算出表!B24+1925,"/",算出表!D24)))</f>
        <v>1925/0</v>
      </c>
      <c r="AM29" s="30" t="str">
        <f>IF(算出表!E24=4,CONCATENATE(算出表!F24+1988,"/",算出表!H24),IF(算出表!E24=5,CONCATENATE(算出表!F24+2018,"/",算出表!H24),CONCATENATE(算出表!F24+1925,"/",算出表!H24)))</f>
        <v>1925/0</v>
      </c>
      <c r="AN29" s="4" t="str">
        <f>IFERROR(IF(算出表!A24=0,-1,(DATEDIF($AL29,$AM29,"m")))," ")</f>
        <v xml:space="preserve"> </v>
      </c>
      <c r="AO29" s="4" t="str">
        <f t="shared" si="5"/>
        <v xml:space="preserve"> </v>
      </c>
      <c r="AP29" s="225" t="str">
        <f>IFERROR(IF(算出表!C24=0,-1,(DATEDIF($AL29,$AM29,"d")))," ")</f>
        <v xml:space="preserve"> </v>
      </c>
      <c r="AQ29" s="4" t="str">
        <f>IFERROR(IF(U30=0,AO29*算出表!AG24/100,U30*算出表!AG24/100)," ")</f>
        <v xml:space="preserve"> </v>
      </c>
      <c r="AR29" s="24"/>
      <c r="AS29" s="24"/>
      <c r="AT29" s="24"/>
      <c r="AU29" s="24"/>
      <c r="AV29" s="26"/>
      <c r="AW29" s="24"/>
      <c r="AX29" s="24" t="s">
        <v>1542</v>
      </c>
      <c r="AY29" s="24" t="s">
        <v>1542</v>
      </c>
      <c r="AZ29" s="3" t="s">
        <v>92</v>
      </c>
      <c r="BA29" s="3" t="s">
        <v>1554</v>
      </c>
      <c r="BB29" s="3" t="str">
        <f t="shared" si="2"/>
        <v>離島交流アドバイザー行政職</v>
      </c>
      <c r="BE29" s="302" t="str">
        <f t="shared" si="3"/>
        <v>離島交流アドバイザー行政職高校卒</v>
      </c>
      <c r="BF29" s="302" t="s">
        <v>53</v>
      </c>
      <c r="BG29" s="302">
        <v>1</v>
      </c>
      <c r="BH29" s="302">
        <v>1</v>
      </c>
      <c r="BI29" s="302" t="s">
        <v>53</v>
      </c>
      <c r="BJ29" s="302">
        <v>1</v>
      </c>
      <c r="BK29" s="302">
        <v>93</v>
      </c>
      <c r="BM29" s="301" t="e">
        <f>算出表!AF7&amp;算出表!T39&amp;算出表!W39</f>
        <v>#N/A</v>
      </c>
      <c r="BN29" s="301">
        <v>25</v>
      </c>
      <c r="BO29" s="225"/>
      <c r="BP29" s="224"/>
      <c r="BQ29" s="224" t="s">
        <v>1503</v>
      </c>
      <c r="BR29" s="224" t="s">
        <v>1567</v>
      </c>
      <c r="BS29" s="224" t="str">
        <f>BO18&amp;BQ29&amp;BR29</f>
        <v>医療職三その他その他（無免）</v>
      </c>
    </row>
    <row r="30" spans="6:72" ht="22.5" customHeight="1">
      <c r="F30" s="262"/>
      <c r="G30" s="262"/>
      <c r="H30" s="262"/>
      <c r="I30" s="298" t="str">
        <f>算出表!T24&amp;算出表!W24</f>
        <v/>
      </c>
      <c r="J30" s="299"/>
      <c r="K30" s="300"/>
      <c r="L30" s="290" t="str">
        <f>算出表!AG24</f>
        <v xml:space="preserve"> </v>
      </c>
      <c r="M30" s="290" t="str">
        <f t="shared" ref="M30:M50" si="8">IFERROR(VLOOKUP("学校学歴超過",I30:N30,6,FALSE)," ")</f>
        <v xml:space="preserve"> </v>
      </c>
      <c r="N30" s="290" t="str">
        <f>計算用シート!AO29</f>
        <v xml:space="preserve"> </v>
      </c>
      <c r="O30" s="290">
        <v>10</v>
      </c>
      <c r="P30" s="229"/>
      <c r="Q30" s="229"/>
      <c r="R30" s="229"/>
      <c r="S30" s="229"/>
      <c r="U30" s="288">
        <f>算出表!AD24*12+算出表!AF24</f>
        <v>0</v>
      </c>
      <c r="V30" s="290" t="str">
        <f t="shared" si="6"/>
        <v xml:space="preserve"> </v>
      </c>
      <c r="X30" s="228" t="str">
        <f t="shared" si="7"/>
        <v xml:space="preserve"> </v>
      </c>
      <c r="AK30" s="23">
        <v>11</v>
      </c>
      <c r="AL30" s="30" t="str">
        <f>IF(算出表!A25=4,CONCATENATE(算出表!B25+1988,"/",算出表!D25),IF(算出表!A25=5,CONCATENATE(算出表!B25+2018,"/",算出表!D25),CONCATENATE(算出表!B25+1925,"/",算出表!D25)))</f>
        <v>1925/0</v>
      </c>
      <c r="AM30" s="30" t="str">
        <f>IF(算出表!E25=4,CONCATENATE(算出表!F25+1988,"/",算出表!H25),IF(算出表!E25=5,CONCATENATE(算出表!F25+2018,"/",算出表!H25),CONCATENATE(算出表!F25+1925,"/",算出表!H25)))</f>
        <v>1925/0</v>
      </c>
      <c r="AN30" s="4" t="str">
        <f>IFERROR(IF(算出表!A25=0,-1,(DATEDIF($AL30,$AM30,"m")))," ")</f>
        <v xml:space="preserve"> </v>
      </c>
      <c r="AO30" s="4" t="str">
        <f t="shared" ref="AO30:AO36" si="9">IFERROR((AN30+1)," ")</f>
        <v xml:space="preserve"> </v>
      </c>
      <c r="AP30" s="225" t="str">
        <f>IFERROR(IF(算出表!C25=0,-1,(DATEDIF($AL30,$AM30,"d")))," ")</f>
        <v xml:space="preserve"> </v>
      </c>
      <c r="AQ30" s="4" t="str">
        <f>IFERROR(IF(U31=0,AO30*算出表!AG25/100,U31*算出表!AG25/100)," ")</f>
        <v xml:space="preserve"> </v>
      </c>
      <c r="AR30" s="24"/>
      <c r="AS30" s="24"/>
      <c r="AT30" s="24"/>
      <c r="AU30" s="24"/>
      <c r="AV30" s="26"/>
      <c r="AW30" s="24"/>
      <c r="AX30" s="24" t="s">
        <v>1556</v>
      </c>
      <c r="AY30" s="24" t="s">
        <v>1556</v>
      </c>
      <c r="AZ30" s="3" t="s">
        <v>92</v>
      </c>
      <c r="BA30" s="3" t="s">
        <v>1554</v>
      </c>
      <c r="BB30" s="3" t="str">
        <f t="shared" si="2"/>
        <v>警察特別事務員行政職</v>
      </c>
      <c r="BE30" s="302" t="str">
        <f t="shared" si="3"/>
        <v>警察特別事務員行政職高校卒</v>
      </c>
      <c r="BF30" s="302" t="s">
        <v>53</v>
      </c>
      <c r="BG30" s="302">
        <v>1</v>
      </c>
      <c r="BH30" s="302">
        <v>1</v>
      </c>
      <c r="BI30" s="302" t="s">
        <v>53</v>
      </c>
      <c r="BJ30" s="302">
        <v>1</v>
      </c>
      <c r="BK30" s="302">
        <v>13</v>
      </c>
      <c r="BM30" s="301" t="e">
        <f>算出表!AF7&amp;算出表!T40&amp;算出表!W40</f>
        <v>#N/A</v>
      </c>
      <c r="BN30" s="301">
        <v>26</v>
      </c>
      <c r="BO30" s="225" t="s">
        <v>1582</v>
      </c>
      <c r="BP30" s="224" t="s">
        <v>1500</v>
      </c>
      <c r="BQ30" s="224" t="s">
        <v>1500</v>
      </c>
      <c r="BR30" s="224" t="s">
        <v>1501</v>
      </c>
      <c r="BS30" s="224" t="str">
        <f>BO30&amp;BQ30&amp;BR30</f>
        <v>行政職公務員直接役立つ経験</v>
      </c>
      <c r="BT30" s="3">
        <v>100</v>
      </c>
    </row>
    <row r="31" spans="6:72" ht="22.5" customHeight="1">
      <c r="F31" s="262"/>
      <c r="G31" s="262"/>
      <c r="H31" s="262"/>
      <c r="I31" s="298" t="str">
        <f>算出表!T25&amp;算出表!W25</f>
        <v/>
      </c>
      <c r="J31" s="299"/>
      <c r="K31" s="300"/>
      <c r="L31" s="290" t="str">
        <f>算出表!AG25</f>
        <v xml:space="preserve"> </v>
      </c>
      <c r="M31" s="290" t="str">
        <f t="shared" si="8"/>
        <v xml:space="preserve"> </v>
      </c>
      <c r="N31" s="290" t="str">
        <f>計算用シート!AO30</f>
        <v xml:space="preserve"> </v>
      </c>
      <c r="O31" s="290">
        <v>11</v>
      </c>
      <c r="P31" s="229"/>
      <c r="Q31" s="229"/>
      <c r="R31" s="229"/>
      <c r="S31" s="229"/>
      <c r="U31" s="288">
        <f>算出表!AD25*12+算出表!AF25</f>
        <v>0</v>
      </c>
      <c r="V31" s="290" t="str">
        <f t="shared" si="6"/>
        <v xml:space="preserve"> </v>
      </c>
      <c r="X31" s="228" t="str">
        <f t="shared" si="7"/>
        <v xml:space="preserve"> </v>
      </c>
      <c r="AK31" s="23">
        <v>12</v>
      </c>
      <c r="AL31" s="30" t="str">
        <f>IF(算出表!A26=4,CONCATENATE(算出表!B26+1988,"/",算出表!D26),IF(算出表!A26=5,CONCATENATE(算出表!B26+2018,"/",算出表!D26),CONCATENATE(算出表!B26+1925,"/",算出表!D26)))</f>
        <v>1925/0</v>
      </c>
      <c r="AM31" s="30" t="str">
        <f>IF(算出表!E26=4,CONCATENATE(算出表!F26+1988,"/",算出表!H26),IF(算出表!E26=5,CONCATENATE(算出表!F26+2018,"/",算出表!H26),CONCATENATE(算出表!F26+1925,"/",算出表!H26)))</f>
        <v>1925/0</v>
      </c>
      <c r="AN31" s="4" t="str">
        <f>IFERROR(IF(算出表!A26=0,-1,(DATEDIF($AL31,$AM31,"m")))," ")</f>
        <v xml:space="preserve"> </v>
      </c>
      <c r="AO31" s="4" t="str">
        <f t="shared" si="9"/>
        <v xml:space="preserve"> </v>
      </c>
      <c r="AP31" s="225" t="str">
        <f>IFERROR(IF(算出表!C26=0,-1,(DATEDIF($AL31,$AM31,"d")))," ")</f>
        <v xml:space="preserve"> </v>
      </c>
      <c r="AQ31" s="4" t="str">
        <f>IFERROR(IF(U32=0,AO31*算出表!AG26/100,U32*算出表!AG26/100)," ")</f>
        <v xml:space="preserve"> </v>
      </c>
      <c r="AR31" s="24"/>
      <c r="AS31" s="24"/>
      <c r="AT31" s="24"/>
      <c r="AU31" s="24"/>
      <c r="AV31" s="26"/>
      <c r="AW31" s="24"/>
      <c r="AX31" s="24" t="s">
        <v>1543</v>
      </c>
      <c r="AY31" s="24" t="s">
        <v>1543</v>
      </c>
      <c r="AZ31" s="3" t="s">
        <v>92</v>
      </c>
      <c r="BA31" s="3" t="s">
        <v>1554</v>
      </c>
      <c r="BB31" s="3" t="str">
        <f t="shared" si="2"/>
        <v>カラーガード行政職</v>
      </c>
      <c r="BE31" s="302" t="str">
        <f t="shared" si="3"/>
        <v>カラーガード行政職高校卒</v>
      </c>
      <c r="BF31" s="302" t="s">
        <v>53</v>
      </c>
      <c r="BG31" s="302">
        <v>1</v>
      </c>
      <c r="BH31" s="302">
        <v>1</v>
      </c>
      <c r="BI31" s="302" t="s">
        <v>53</v>
      </c>
      <c r="BJ31" s="302">
        <v>1</v>
      </c>
      <c r="BK31" s="302">
        <v>13</v>
      </c>
      <c r="BM31" s="301" t="e">
        <f>算出表!AF7&amp;算出表!T41&amp;算出表!W41</f>
        <v>#N/A</v>
      </c>
      <c r="BN31" s="301">
        <v>27</v>
      </c>
      <c r="BO31" s="225"/>
      <c r="BP31" s="224" t="s">
        <v>1502</v>
      </c>
      <c r="BQ31" s="224" t="s">
        <v>1500</v>
      </c>
      <c r="BR31" s="224" t="s">
        <v>1503</v>
      </c>
      <c r="BS31" s="224" t="str">
        <f>BO30&amp;BQ31&amp;BR31</f>
        <v>行政職公務員その他</v>
      </c>
      <c r="BT31" s="3">
        <v>80</v>
      </c>
    </row>
    <row r="32" spans="6:72" ht="22.5" customHeight="1">
      <c r="F32" s="262"/>
      <c r="G32" s="262"/>
      <c r="H32" s="262"/>
      <c r="I32" s="298" t="str">
        <f>算出表!T26&amp;算出表!W26</f>
        <v/>
      </c>
      <c r="J32" s="299"/>
      <c r="K32" s="300"/>
      <c r="L32" s="290" t="str">
        <f>算出表!AG26</f>
        <v xml:space="preserve"> </v>
      </c>
      <c r="M32" s="290" t="str">
        <f t="shared" si="8"/>
        <v xml:space="preserve"> </v>
      </c>
      <c r="N32" s="290" t="str">
        <f>計算用シート!AO31</f>
        <v xml:space="preserve"> </v>
      </c>
      <c r="O32" s="290">
        <v>12</v>
      </c>
      <c r="P32" s="229"/>
      <c r="Q32" s="229"/>
      <c r="R32" s="229"/>
      <c r="S32" s="229"/>
      <c r="U32" s="288">
        <f>算出表!AD26*12+算出表!AF26</f>
        <v>0</v>
      </c>
      <c r="V32" s="290" t="str">
        <f t="shared" si="6"/>
        <v xml:space="preserve"> </v>
      </c>
      <c r="X32" s="228" t="str">
        <f t="shared" si="7"/>
        <v xml:space="preserve"> </v>
      </c>
      <c r="AK32" s="23">
        <v>13</v>
      </c>
      <c r="AL32" s="30" t="str">
        <f>IF(算出表!A27=4,CONCATENATE(算出表!B27+1988,"/",算出表!D27),IF(算出表!A27=5,CONCATENATE(算出表!B27+2018,"/",算出表!D27),CONCATENATE(算出表!B27+1925,"/",算出表!D27)))</f>
        <v>1925/0</v>
      </c>
      <c r="AM32" s="30" t="str">
        <f>IF(算出表!E27=4,CONCATENATE(算出表!F27+1988,"/",算出表!H27),IF(算出表!E27=5,CONCATENATE(算出表!F27+2018,"/",算出表!H27),CONCATENATE(算出表!F27+1925,"/",算出表!H27)))</f>
        <v>1925/0</v>
      </c>
      <c r="AN32" s="4" t="str">
        <f>IFERROR(IF(算出表!A27=0,-1,(DATEDIF($AL32,$AM32,"m")))," ")</f>
        <v xml:space="preserve"> </v>
      </c>
      <c r="AO32" s="4" t="str">
        <f t="shared" si="9"/>
        <v xml:space="preserve"> </v>
      </c>
      <c r="AP32" s="225" t="str">
        <f>IFERROR(IF(算出表!C27=0,-1,(DATEDIF($AL32,$AM32,"d")))," ")</f>
        <v xml:space="preserve"> </v>
      </c>
      <c r="AQ32" s="4" t="str">
        <f>IFERROR(IF(U33=0,AO32*算出表!AG27/100,U33*算出表!AG27/100)," ")</f>
        <v xml:space="preserve"> </v>
      </c>
      <c r="AR32" s="24"/>
      <c r="AS32" s="24"/>
      <c r="AT32" s="24"/>
      <c r="AU32" s="24"/>
      <c r="AV32" s="26"/>
      <c r="AW32" s="24"/>
      <c r="AX32" s="24" t="s">
        <v>1544</v>
      </c>
      <c r="AY32" s="24" t="s">
        <v>1544</v>
      </c>
      <c r="AZ32" s="3" t="s">
        <v>92</v>
      </c>
      <c r="BA32" s="3" t="s">
        <v>1554</v>
      </c>
      <c r="BB32" s="3" t="str">
        <f t="shared" si="2"/>
        <v>交番相談員行政職</v>
      </c>
      <c r="BE32" s="302" t="str">
        <f t="shared" si="3"/>
        <v>交番相談員行政職高校卒</v>
      </c>
      <c r="BF32" s="302" t="s">
        <v>53</v>
      </c>
      <c r="BG32" s="302">
        <v>1</v>
      </c>
      <c r="BH32" s="302">
        <v>1</v>
      </c>
      <c r="BI32" s="302" t="s">
        <v>53</v>
      </c>
      <c r="BJ32" s="302">
        <v>1</v>
      </c>
      <c r="BK32" s="302">
        <v>23</v>
      </c>
      <c r="BM32" s="301" t="e">
        <f>算出表!AF7&amp;算出表!T42&amp;算出表!W42</f>
        <v>#N/A</v>
      </c>
      <c r="BN32" s="301">
        <v>28</v>
      </c>
      <c r="BO32" s="225"/>
      <c r="BP32" s="224" t="s">
        <v>1505</v>
      </c>
      <c r="BQ32" s="224" t="s">
        <v>1502</v>
      </c>
      <c r="BR32" s="224" t="s">
        <v>1501</v>
      </c>
      <c r="BS32" s="224" t="str">
        <f>BO30&amp;BQ32&amp;BR32</f>
        <v>行政職民間直接役立つ経験</v>
      </c>
      <c r="BT32" s="3">
        <v>100</v>
      </c>
    </row>
    <row r="33" spans="5:72" ht="22.5" customHeight="1">
      <c r="F33" s="262"/>
      <c r="G33" s="262"/>
      <c r="H33" s="262"/>
      <c r="I33" s="298" t="str">
        <f>算出表!T27&amp;算出表!W27</f>
        <v/>
      </c>
      <c r="J33" s="299"/>
      <c r="K33" s="300"/>
      <c r="L33" s="290" t="str">
        <f>算出表!AG27</f>
        <v xml:space="preserve"> </v>
      </c>
      <c r="M33" s="290" t="str">
        <f t="shared" si="8"/>
        <v xml:space="preserve"> </v>
      </c>
      <c r="N33" s="290" t="str">
        <f>計算用シート!AO32</f>
        <v xml:space="preserve"> </v>
      </c>
      <c r="O33" s="290">
        <v>13</v>
      </c>
      <c r="P33" s="229"/>
      <c r="Q33" s="229"/>
      <c r="R33" s="229"/>
      <c r="S33" s="229"/>
      <c r="U33" s="288">
        <f>算出表!AD27*12+算出表!AF27</f>
        <v>0</v>
      </c>
      <c r="V33" s="290" t="str">
        <f t="shared" si="6"/>
        <v xml:space="preserve"> </v>
      </c>
      <c r="X33" s="228" t="str">
        <f t="shared" si="7"/>
        <v xml:space="preserve"> </v>
      </c>
      <c r="AK33" s="23">
        <v>14</v>
      </c>
      <c r="AL33" s="30" t="str">
        <f>IF(算出表!A28=4,CONCATENATE(算出表!B28+1988,"/",算出表!D28),IF(算出表!A28=5,CONCATENATE(算出表!B28+2018,"/",算出表!D28),CONCATENATE(算出表!B28+1925,"/",算出表!D28)))</f>
        <v>1925/0</v>
      </c>
      <c r="AM33" s="30" t="str">
        <f>IF(算出表!E28=4,CONCATENATE(算出表!F28+1988,"/",算出表!H28),IF(算出表!E28=5,CONCATENATE(算出表!F28+2018,"/",算出表!H28),CONCATENATE(算出表!F28+1925,"/",算出表!H28)))</f>
        <v>1925/0</v>
      </c>
      <c r="AN33" s="4" t="str">
        <f>IFERROR(IF(算出表!A28=0,-1,(DATEDIF($AL33,$AM33,"m")))," ")</f>
        <v xml:space="preserve"> </v>
      </c>
      <c r="AO33" s="4" t="str">
        <f t="shared" si="9"/>
        <v xml:space="preserve"> </v>
      </c>
      <c r="AP33" s="225" t="str">
        <f>IFERROR(IF(算出表!C28=0,-1,(DATEDIF($AL33,$AM33,"d")))," ")</f>
        <v xml:space="preserve"> </v>
      </c>
      <c r="AQ33" s="4" t="str">
        <f>IFERROR(IF(U34=0,AO33*算出表!AG28/100,U34*算出表!AG28/100)," ")</f>
        <v xml:space="preserve"> </v>
      </c>
      <c r="AR33" s="24"/>
      <c r="AS33" s="24"/>
      <c r="AT33" s="24"/>
      <c r="AU33" s="24"/>
      <c r="AV33" s="26"/>
      <c r="AW33" s="24"/>
      <c r="AX33" s="24" t="s">
        <v>1545</v>
      </c>
      <c r="AY33" s="24" t="s">
        <v>1545</v>
      </c>
      <c r="AZ33" s="3" t="s">
        <v>92</v>
      </c>
      <c r="BA33" s="3" t="s">
        <v>1554</v>
      </c>
      <c r="BB33" s="3" t="str">
        <f t="shared" si="2"/>
        <v>上記以外の職行政職</v>
      </c>
      <c r="BE33" s="302" t="str">
        <f t="shared" si="3"/>
        <v>上記以外の職行政職高校卒</v>
      </c>
      <c r="BF33" s="302" t="s">
        <v>53</v>
      </c>
      <c r="BG33" s="302">
        <v>1</v>
      </c>
      <c r="BH33" s="302">
        <v>1</v>
      </c>
      <c r="BI33" s="302" t="s">
        <v>53</v>
      </c>
      <c r="BJ33" s="302">
        <v>1</v>
      </c>
      <c r="BK33" s="302">
        <v>33</v>
      </c>
      <c r="BM33" s="301" t="e">
        <f>算出表!AF7&amp;算出表!T43&amp;算出表!W43</f>
        <v>#N/A</v>
      </c>
      <c r="BN33" s="301">
        <v>29</v>
      </c>
      <c r="BO33" s="225"/>
      <c r="BP33" s="224" t="s">
        <v>1503</v>
      </c>
      <c r="BQ33" s="224" t="s">
        <v>1502</v>
      </c>
      <c r="BR33" s="224" t="s">
        <v>1503</v>
      </c>
      <c r="BS33" s="224" t="str">
        <f>BO30&amp;BQ33&amp;BR33</f>
        <v>行政職民間その他</v>
      </c>
      <c r="BT33" s="3">
        <v>80</v>
      </c>
    </row>
    <row r="34" spans="5:72" ht="22.5" customHeight="1">
      <c r="F34" s="262"/>
      <c r="G34" s="262"/>
      <c r="H34" s="262"/>
      <c r="I34" s="298" t="str">
        <f>算出表!T28&amp;算出表!W28</f>
        <v/>
      </c>
      <c r="J34" s="299"/>
      <c r="K34" s="300"/>
      <c r="L34" s="290" t="str">
        <f>算出表!AG28</f>
        <v xml:space="preserve"> </v>
      </c>
      <c r="M34" s="290" t="str">
        <f t="shared" si="8"/>
        <v xml:space="preserve"> </v>
      </c>
      <c r="N34" s="290" t="str">
        <f>計算用シート!AO33</f>
        <v xml:space="preserve"> </v>
      </c>
      <c r="O34" s="290">
        <v>14</v>
      </c>
      <c r="P34" s="229"/>
      <c r="Q34" s="229"/>
      <c r="R34" s="229"/>
      <c r="S34" s="229"/>
      <c r="U34" s="288">
        <f>算出表!AD28*12+算出表!AF28</f>
        <v>0</v>
      </c>
      <c r="V34" s="290" t="str">
        <f t="shared" si="6"/>
        <v xml:space="preserve"> </v>
      </c>
      <c r="X34" s="228" t="str">
        <f t="shared" si="7"/>
        <v xml:space="preserve"> </v>
      </c>
      <c r="AK34" s="23">
        <v>15</v>
      </c>
      <c r="AL34" s="30" t="str">
        <f>IF(算出表!A29=4,CONCATENATE(算出表!B29+1988,"/",算出表!D29),IF(算出表!A29=5,CONCATENATE(算出表!B29+2018,"/",算出表!D29),CONCATENATE(算出表!B29+1925,"/",算出表!D29)))</f>
        <v>1925/0</v>
      </c>
      <c r="AM34" s="30" t="str">
        <f>IF(算出表!E29=4,CONCATENATE(算出表!F29+1988,"/",算出表!H29),IF(算出表!E29=5,CONCATENATE(算出表!F29+2018,"/",算出表!H29),CONCATENATE(算出表!F29+1925,"/",算出表!H29)))</f>
        <v>1925/0</v>
      </c>
      <c r="AN34" s="4" t="str">
        <f>IFERROR(IF(算出表!A29=0,-1,(DATEDIF($AL34,$AM34,"m")))," ")</f>
        <v xml:space="preserve"> </v>
      </c>
      <c r="AO34" s="4" t="str">
        <f t="shared" si="9"/>
        <v xml:space="preserve"> </v>
      </c>
      <c r="AP34" s="225" t="str">
        <f>IFERROR(IF(算出表!C29=0,-1,(DATEDIF($AL34,$AM34,"d")))," ")</f>
        <v xml:space="preserve"> </v>
      </c>
      <c r="AQ34" s="4" t="str">
        <f>IFERROR(IF(U35=0,AO34*算出表!AG29/100,U35*算出表!AG29/100)," ")</f>
        <v xml:space="preserve"> </v>
      </c>
      <c r="AR34" s="24"/>
      <c r="AS34" s="24"/>
      <c r="AT34" s="24"/>
      <c r="AU34" s="24"/>
      <c r="AV34" s="26"/>
      <c r="AW34" s="24"/>
      <c r="AX34" s="3" t="s">
        <v>1423</v>
      </c>
      <c r="AY34" s="3" t="s">
        <v>1423</v>
      </c>
      <c r="AZ34" s="3" t="s">
        <v>1472</v>
      </c>
      <c r="BA34" s="3" t="s">
        <v>1433</v>
      </c>
      <c r="BB34" s="3" t="str">
        <f t="shared" si="2"/>
        <v>薬剤師医療職二</v>
      </c>
      <c r="BE34" s="302" t="str">
        <f t="shared" si="3"/>
        <v>薬剤師医療職二大学６卒</v>
      </c>
      <c r="BF34" s="302" t="s">
        <v>79</v>
      </c>
      <c r="BG34" s="302">
        <v>2</v>
      </c>
      <c r="BH34" s="302">
        <v>15</v>
      </c>
      <c r="BI34" s="302" t="s">
        <v>79</v>
      </c>
      <c r="BJ34" s="302">
        <v>2</v>
      </c>
      <c r="BK34" s="302">
        <v>23</v>
      </c>
      <c r="BM34" s="301" t="e">
        <f>算出表!AF7&amp;算出表!T44&amp;算出表!W44</f>
        <v>#N/A</v>
      </c>
      <c r="BN34" s="301">
        <v>30</v>
      </c>
      <c r="BO34" s="225"/>
      <c r="BP34" s="224"/>
      <c r="BQ34" s="224" t="s">
        <v>1505</v>
      </c>
      <c r="BR34" s="3" t="s">
        <v>1560</v>
      </c>
      <c r="BS34" s="224" t="str">
        <f>BO30&amp;BQ34&amp;BR34</f>
        <v>行政職学校学歴免許等取得前</v>
      </c>
    </row>
    <row r="35" spans="5:72" ht="22.5" customHeight="1">
      <c r="F35" s="262"/>
      <c r="G35" s="262"/>
      <c r="H35" s="262"/>
      <c r="I35" s="298" t="str">
        <f>算出表!T29&amp;算出表!W29</f>
        <v/>
      </c>
      <c r="J35" s="299"/>
      <c r="K35" s="300"/>
      <c r="L35" s="290" t="str">
        <f>算出表!AG29</f>
        <v xml:space="preserve"> </v>
      </c>
      <c r="M35" s="290" t="str">
        <f t="shared" si="8"/>
        <v xml:space="preserve"> </v>
      </c>
      <c r="N35" s="290" t="str">
        <f>計算用シート!AO34</f>
        <v xml:space="preserve"> </v>
      </c>
      <c r="O35" s="290">
        <v>15</v>
      </c>
      <c r="P35" s="229"/>
      <c r="Q35" s="229"/>
      <c r="R35" s="229"/>
      <c r="S35" s="229"/>
      <c r="U35" s="288">
        <f>算出表!AD29*12+算出表!AF29</f>
        <v>0</v>
      </c>
      <c r="V35" s="290" t="str">
        <f t="shared" si="6"/>
        <v xml:space="preserve"> </v>
      </c>
      <c r="X35" s="228" t="str">
        <f t="shared" si="7"/>
        <v xml:space="preserve"> </v>
      </c>
      <c r="AK35" s="23">
        <v>16</v>
      </c>
      <c r="AL35" s="30" t="str">
        <f>IF(算出表!A30=4,CONCATENATE(算出表!B30+1988,"/",算出表!D30),IF(算出表!A30=5,CONCATENATE(算出表!B30+2018,"/",算出表!D30),CONCATENATE(算出表!B30+1925,"/",算出表!D30)))</f>
        <v>1925/0</v>
      </c>
      <c r="AM35" s="30" t="str">
        <f>IF(算出表!E30=4,CONCATENATE(算出表!F30+1988,"/",算出表!H30),IF(算出表!E30=5,CONCATENATE(算出表!F30+2018,"/",算出表!H30),CONCATENATE(算出表!F30+1925,"/",算出表!H30)))</f>
        <v>1925/0</v>
      </c>
      <c r="AN35" s="4" t="str">
        <f>IFERROR(IF(算出表!A30=0,-1,(DATEDIF($AL35,$AM35,"m")))," ")</f>
        <v xml:space="preserve"> </v>
      </c>
      <c r="AO35" s="4" t="str">
        <f t="shared" si="9"/>
        <v xml:space="preserve"> </v>
      </c>
      <c r="AP35" s="225" t="str">
        <f>IFERROR(IF(算出表!C30=0,-1,(DATEDIF($AL35,$AM35,"d")))," ")</f>
        <v xml:space="preserve"> </v>
      </c>
      <c r="AQ35" s="4" t="str">
        <f>IFERROR(IF(U36=0,AO35*算出表!AG30/100,U36*算出表!AG30/100)," ")</f>
        <v xml:space="preserve"> </v>
      </c>
      <c r="AR35" s="24"/>
      <c r="AS35" s="24"/>
      <c r="AT35" s="24"/>
      <c r="AU35" s="24"/>
      <c r="AV35" s="26"/>
      <c r="AW35" s="24"/>
      <c r="AX35" s="3" t="s">
        <v>1476</v>
      </c>
      <c r="AY35" s="3" t="s">
        <v>1423</v>
      </c>
      <c r="AZ35" s="3" t="s">
        <v>1472</v>
      </c>
      <c r="BA35" s="3" t="s">
        <v>1434</v>
      </c>
      <c r="BB35" s="3" t="str">
        <f t="shared" si="2"/>
        <v>薬剤師医療職二</v>
      </c>
      <c r="BE35" s="302" t="str">
        <f t="shared" si="3"/>
        <v>薬剤師医療職二大学４卒</v>
      </c>
      <c r="BF35" s="302" t="s">
        <v>79</v>
      </c>
      <c r="BG35" s="302">
        <v>2</v>
      </c>
      <c r="BH35" s="302">
        <v>1</v>
      </c>
      <c r="BI35" s="302" t="s">
        <v>79</v>
      </c>
      <c r="BJ35" s="302">
        <v>2</v>
      </c>
      <c r="BK35" s="302">
        <v>23</v>
      </c>
      <c r="BO35" s="225"/>
      <c r="BP35" s="224"/>
      <c r="BQ35" s="224" t="s">
        <v>1505</v>
      </c>
      <c r="BR35" s="3" t="s">
        <v>1519</v>
      </c>
      <c r="BS35" s="224" t="str">
        <f>BO30&amp;BQ35&amp;BR35</f>
        <v>行政職学校学歴超過</v>
      </c>
    </row>
    <row r="36" spans="5:72" ht="22.5" customHeight="1">
      <c r="F36" s="262"/>
      <c r="G36" s="262"/>
      <c r="H36" s="262"/>
      <c r="I36" s="298" t="str">
        <f>算出表!T30&amp;算出表!W30</f>
        <v/>
      </c>
      <c r="J36" s="299"/>
      <c r="K36" s="300"/>
      <c r="L36" s="290" t="str">
        <f>算出表!AG30</f>
        <v xml:space="preserve"> </v>
      </c>
      <c r="M36" s="290" t="str">
        <f t="shared" si="8"/>
        <v xml:space="preserve"> </v>
      </c>
      <c r="N36" s="290" t="str">
        <f>計算用シート!AO35</f>
        <v xml:space="preserve"> </v>
      </c>
      <c r="O36" s="290">
        <v>16</v>
      </c>
      <c r="P36" s="229"/>
      <c r="Q36" s="229"/>
      <c r="R36" s="229"/>
      <c r="S36" s="229"/>
      <c r="U36" s="288">
        <f>算出表!AD30*12+算出表!AF30</f>
        <v>0</v>
      </c>
      <c r="V36" s="290" t="str">
        <f t="shared" si="6"/>
        <v xml:space="preserve"> </v>
      </c>
      <c r="X36" s="228" t="str">
        <f t="shared" si="7"/>
        <v xml:space="preserve"> </v>
      </c>
      <c r="AK36" s="23">
        <v>17</v>
      </c>
      <c r="AL36" s="30" t="str">
        <f>IF(算出表!A31=4,CONCATENATE(算出表!B31+1988,"/",算出表!D31),IF(算出表!A31=5,CONCATENATE(算出表!B31+2018,"/",算出表!D31),CONCATENATE(算出表!B31+1925,"/",算出表!D31)))</f>
        <v>1925/0</v>
      </c>
      <c r="AM36" s="30" t="str">
        <f>IF(算出表!E31=4,CONCATENATE(算出表!F31+1988,"/",算出表!H31),IF(算出表!E31=5,CONCATENATE(算出表!F31+2018,"/",算出表!H31),CONCATENATE(算出表!F31+1925,"/",算出表!H31)))</f>
        <v>1925/0</v>
      </c>
      <c r="AN36" s="4" t="str">
        <f>IFERROR(IF(算出表!A31=0,-1,(DATEDIF($AL36,$AM36,"m")))," ")</f>
        <v xml:space="preserve"> </v>
      </c>
      <c r="AO36" s="4" t="str">
        <f t="shared" si="9"/>
        <v xml:space="preserve"> </v>
      </c>
      <c r="AP36" s="225" t="str">
        <f>IFERROR(IF(算出表!C31=0,-1,(DATEDIF($AL36,$AM36,"d")))," ")</f>
        <v xml:space="preserve"> </v>
      </c>
      <c r="AQ36" s="4" t="str">
        <f>IFERROR(IF(U37=0,AO36*算出表!AG31/100,U37*算出表!AG31/100)," ")</f>
        <v xml:space="preserve"> </v>
      </c>
      <c r="AR36" s="24"/>
      <c r="AS36" s="24"/>
      <c r="AT36" s="24"/>
      <c r="AU36" s="24"/>
      <c r="AV36" s="26"/>
      <c r="AW36" s="24"/>
      <c r="AX36" s="3" t="s">
        <v>1477</v>
      </c>
      <c r="AY36" s="3" t="s">
        <v>1476</v>
      </c>
      <c r="AZ36" s="3" t="s">
        <v>1472</v>
      </c>
      <c r="BA36" s="3" t="s">
        <v>1445</v>
      </c>
      <c r="BB36" s="3" t="str">
        <f t="shared" si="2"/>
        <v>薬剤師_業務補助医療職二</v>
      </c>
      <c r="BE36" s="302" t="str">
        <f t="shared" si="3"/>
        <v>薬剤師_業務補助医療職二薬剤師免許</v>
      </c>
      <c r="BF36" s="302" t="s">
        <v>79</v>
      </c>
      <c r="BG36" s="302">
        <v>2</v>
      </c>
      <c r="BH36" s="302">
        <v>1</v>
      </c>
      <c r="BI36" s="302" t="s">
        <v>79</v>
      </c>
      <c r="BJ36" s="302">
        <v>2</v>
      </c>
      <c r="BK36" s="302">
        <v>1</v>
      </c>
      <c r="BO36" s="225"/>
      <c r="BP36" s="224"/>
      <c r="BQ36" s="224" t="s">
        <v>1505</v>
      </c>
      <c r="BR36" s="3" t="s">
        <v>1503</v>
      </c>
      <c r="BS36" s="224" t="str">
        <f>BO30&amp;BQ36&amp;BR36</f>
        <v>行政職学校その他</v>
      </c>
      <c r="BT36" s="3">
        <v>100</v>
      </c>
    </row>
    <row r="37" spans="5:72" ht="21.75" customHeight="1">
      <c r="F37" s="262"/>
      <c r="G37" s="262"/>
      <c r="H37" s="262"/>
      <c r="I37" s="298" t="str">
        <f>算出表!T31&amp;算出表!W31</f>
        <v/>
      </c>
      <c r="J37" s="299"/>
      <c r="K37" s="300"/>
      <c r="L37" s="290" t="str">
        <f>算出表!AG31</f>
        <v xml:space="preserve"> </v>
      </c>
      <c r="M37" s="290" t="str">
        <f t="shared" si="8"/>
        <v xml:space="preserve"> </v>
      </c>
      <c r="N37" s="290" t="str">
        <f>計算用シート!AO36</f>
        <v xml:space="preserve"> </v>
      </c>
      <c r="O37" s="290">
        <v>17</v>
      </c>
      <c r="P37" s="229"/>
      <c r="Q37" s="229"/>
      <c r="R37" s="229"/>
      <c r="S37" s="229"/>
      <c r="U37" s="288">
        <f>算出表!AD31*12+算出表!AF31</f>
        <v>0</v>
      </c>
      <c r="V37" s="290" t="str">
        <f t="shared" si="6"/>
        <v xml:space="preserve"> </v>
      </c>
      <c r="X37" s="228" t="str">
        <f t="shared" si="7"/>
        <v xml:space="preserve"> </v>
      </c>
      <c r="AK37" s="23">
        <v>18</v>
      </c>
      <c r="AL37" s="30" t="str">
        <f>IF(算出表!A32=4,CONCATENATE(算出表!B32+1988,"/",算出表!D32),IF(算出表!A32=5,CONCATENATE(算出表!B32+2018,"/",算出表!D32),CONCATENATE(算出表!B32+1925,"/",算出表!D32)))</f>
        <v>1925/0</v>
      </c>
      <c r="AM37" s="30" t="str">
        <f>IF(算出表!E32=4,CONCATENATE(算出表!F32+1988,"/",算出表!H32),IF(算出表!E32=5,CONCATENATE(算出表!F32+2018,"/",算出表!H32),CONCATENATE(算出表!F32+1925,"/",算出表!H32)))</f>
        <v>1925/0</v>
      </c>
      <c r="AN37" s="4" t="str">
        <f>IFERROR(IF(算出表!A32=0,-1,(DATEDIF($AL37,$AM37,"m")))," ")</f>
        <v xml:space="preserve"> </v>
      </c>
      <c r="AO37" s="4" t="str">
        <f t="shared" ref="AO37:AO49" si="10">IFERROR((AN37+1)," ")</f>
        <v xml:space="preserve"> </v>
      </c>
      <c r="AP37" s="225" t="str">
        <f>IFERROR(IF(算出表!C32=0,-1,(DATEDIF($AL37,$AM37,"d")))," ")</f>
        <v xml:space="preserve"> </v>
      </c>
      <c r="AQ37" s="4" t="str">
        <f>IFERROR(IF(U38=0,AO37*算出表!AG32/100,U38*算出表!AG32/100)," ")</f>
        <v xml:space="preserve"> </v>
      </c>
      <c r="AR37" s="24"/>
      <c r="AS37" s="24"/>
      <c r="AT37" s="24"/>
      <c r="AU37" s="24"/>
      <c r="AV37" s="26"/>
      <c r="AW37" s="24"/>
      <c r="AX37" s="3" t="s">
        <v>1478</v>
      </c>
      <c r="AY37" s="3" t="s">
        <v>1477</v>
      </c>
      <c r="AZ37" s="3" t="s">
        <v>1472</v>
      </c>
      <c r="BA37" s="3" t="s">
        <v>1433</v>
      </c>
      <c r="BB37" s="244" t="str">
        <f t="shared" si="2"/>
        <v>獣医師_と畜検査医療職二</v>
      </c>
      <c r="BE37" s="302" t="str">
        <f t="shared" si="3"/>
        <v>獣医師_と畜検査医療職二大学６卒</v>
      </c>
      <c r="BF37" s="302" t="s">
        <v>79</v>
      </c>
      <c r="BG37" s="302">
        <v>2</v>
      </c>
      <c r="BH37" s="302">
        <v>17</v>
      </c>
      <c r="BI37" s="302" t="s">
        <v>79</v>
      </c>
      <c r="BJ37" s="302">
        <v>3</v>
      </c>
      <c r="BK37" s="302">
        <v>57</v>
      </c>
      <c r="BM37" s="301" t="e">
        <f>算出表!AF7&amp;算出表!T48&amp;算出表!W48</f>
        <v>#N/A</v>
      </c>
      <c r="BN37" s="301">
        <v>31</v>
      </c>
      <c r="BO37" s="225"/>
      <c r="BP37" s="224"/>
      <c r="BQ37" s="224" t="s">
        <v>1503</v>
      </c>
      <c r="BR37" s="224" t="s">
        <v>1579</v>
      </c>
      <c r="BS37" s="224" t="str">
        <f>BO30&amp;BQ37&amp;BR37</f>
        <v>行政職その他会計年度任用職員と同一職</v>
      </c>
      <c r="BT37" s="3">
        <v>100</v>
      </c>
    </row>
    <row r="38" spans="5:72" ht="16.5" customHeight="1">
      <c r="F38" s="262"/>
      <c r="G38" s="262"/>
      <c r="H38" s="262"/>
      <c r="I38" s="298" t="str">
        <f>算出表!T32&amp;算出表!W32</f>
        <v/>
      </c>
      <c r="J38" s="299"/>
      <c r="K38" s="300"/>
      <c r="L38" s="290" t="str">
        <f>算出表!AG32</f>
        <v xml:space="preserve"> </v>
      </c>
      <c r="M38" s="290" t="str">
        <f t="shared" si="8"/>
        <v xml:space="preserve"> </v>
      </c>
      <c r="N38" s="290" t="str">
        <f>計算用シート!AO37</f>
        <v xml:space="preserve"> </v>
      </c>
      <c r="O38" s="290">
        <v>18</v>
      </c>
      <c r="P38" s="229"/>
      <c r="Q38" s="229"/>
      <c r="R38" s="229"/>
      <c r="S38" s="229"/>
      <c r="U38" s="288">
        <f>算出表!AD32*12+算出表!AF32</f>
        <v>0</v>
      </c>
      <c r="V38" s="290" t="str">
        <f t="shared" si="6"/>
        <v xml:space="preserve"> </v>
      </c>
      <c r="X38" s="228" t="str">
        <f t="shared" si="7"/>
        <v xml:space="preserve"> </v>
      </c>
      <c r="AK38" s="23">
        <v>19</v>
      </c>
      <c r="AL38" s="30" t="str">
        <f>IF(算出表!A33=4,CONCATENATE(算出表!B33+1988,"/",算出表!D33),IF(算出表!A33=5,CONCATENATE(算出表!B33+2018,"/",算出表!D33),CONCATENATE(算出表!B33+1925,"/",算出表!D33)))</f>
        <v>1925/0</v>
      </c>
      <c r="AM38" s="30" t="str">
        <f>IF(算出表!E33=4,CONCATENATE(算出表!F33+1988,"/",算出表!H33),IF(算出表!E33=5,CONCATENATE(算出表!F33+2018,"/",算出表!H33),CONCATENATE(算出表!F33+1925,"/",算出表!H33)))</f>
        <v>1925/0</v>
      </c>
      <c r="AN38" s="4" t="str">
        <f>IFERROR(IF(算出表!A33=0,-1,(DATEDIF($AL38,$AM38,"m")))," ")</f>
        <v xml:space="preserve"> </v>
      </c>
      <c r="AO38" s="4" t="str">
        <f t="shared" si="10"/>
        <v xml:space="preserve"> </v>
      </c>
      <c r="AP38" s="225" t="str">
        <f>IFERROR(IF(算出表!C33=0,-1,(DATEDIF($AL38,$AM38,"d")))," ")</f>
        <v xml:space="preserve"> </v>
      </c>
      <c r="AQ38" s="4" t="str">
        <f>IFERROR(IF(U39=0,AO38*算出表!AG33/100,U39*算出表!AG33/100)," ")</f>
        <v xml:space="preserve"> </v>
      </c>
      <c r="AR38" s="24"/>
      <c r="AS38" s="24"/>
      <c r="AT38" s="24"/>
      <c r="AU38" s="24"/>
      <c r="AV38" s="26"/>
      <c r="AW38" s="24"/>
      <c r="AX38" s="3" t="s">
        <v>1546</v>
      </c>
      <c r="AY38" s="3" t="s">
        <v>1477</v>
      </c>
      <c r="AZ38" s="3" t="s">
        <v>1472</v>
      </c>
      <c r="BA38" s="3" t="s">
        <v>1434</v>
      </c>
      <c r="BB38" s="244" t="str">
        <f t="shared" si="2"/>
        <v>獣医師_と畜検査医療職二</v>
      </c>
      <c r="BE38" s="302" t="str">
        <f t="shared" si="3"/>
        <v>獣医師_と畜検査医療職二大学４卒</v>
      </c>
      <c r="BF38" s="302" t="s">
        <v>79</v>
      </c>
      <c r="BG38" s="302">
        <v>2</v>
      </c>
      <c r="BH38" s="302">
        <v>1</v>
      </c>
      <c r="BI38" s="302" t="s">
        <v>79</v>
      </c>
      <c r="BJ38" s="302">
        <v>3</v>
      </c>
      <c r="BK38" s="302">
        <v>57</v>
      </c>
      <c r="BM38" s="301" t="e">
        <f>算出表!AF7&amp;算出表!T49&amp;算出表!W49</f>
        <v>#N/A</v>
      </c>
      <c r="BN38" s="301">
        <v>32</v>
      </c>
      <c r="BO38" s="225"/>
      <c r="BP38" s="224"/>
      <c r="BQ38" s="224" t="s">
        <v>1503</v>
      </c>
      <c r="BR38" s="3" t="s">
        <v>1578</v>
      </c>
      <c r="BS38" s="224" t="str">
        <f>BO30&amp;BQ38&amp;BR38</f>
        <v>行政職その他免許・資格業務（非常勤・臨時）</v>
      </c>
      <c r="BT38" s="3">
        <v>80</v>
      </c>
    </row>
    <row r="39" spans="5:72" ht="22.5" customHeight="1">
      <c r="F39" s="262"/>
      <c r="G39" s="262"/>
      <c r="H39" s="262"/>
      <c r="I39" s="298" t="str">
        <f>算出表!T33&amp;算出表!W33</f>
        <v/>
      </c>
      <c r="J39" s="299"/>
      <c r="K39" s="300"/>
      <c r="L39" s="290" t="str">
        <f>算出表!AG33</f>
        <v xml:space="preserve"> </v>
      </c>
      <c r="M39" s="290" t="str">
        <f t="shared" si="8"/>
        <v xml:space="preserve"> </v>
      </c>
      <c r="N39" s="290" t="str">
        <f>計算用シート!AO38</f>
        <v xml:space="preserve"> </v>
      </c>
      <c r="O39" s="290">
        <v>19</v>
      </c>
      <c r="P39" s="229"/>
      <c r="Q39" s="229"/>
      <c r="R39" s="229"/>
      <c r="S39" s="229"/>
      <c r="U39" s="288">
        <f>算出表!AD33*12+算出表!AF33</f>
        <v>0</v>
      </c>
      <c r="V39" s="290" t="str">
        <f t="shared" si="6"/>
        <v xml:space="preserve"> </v>
      </c>
      <c r="X39" s="228" t="str">
        <f t="shared" si="7"/>
        <v xml:space="preserve"> </v>
      </c>
      <c r="AK39" s="23">
        <v>20</v>
      </c>
      <c r="AL39" s="30" t="str">
        <f>IF(算出表!A34=4,CONCATENATE(算出表!B34+1988,"/",算出表!D34),IF(算出表!A34=5,CONCATENATE(算出表!B34+2018,"/",算出表!D34),CONCATENATE(算出表!B34+1925,"/",算出表!D34)))</f>
        <v>1925/0</v>
      </c>
      <c r="AM39" s="30" t="str">
        <f>IF(算出表!E34=4,CONCATENATE(算出表!F34+1988,"/",算出表!H34),IF(算出表!E34=5,CONCATENATE(算出表!F34+2018,"/",算出表!H34),CONCATENATE(算出表!F34+1925,"/",算出表!H34)))</f>
        <v>1925/0</v>
      </c>
      <c r="AN39" s="4" t="str">
        <f>IFERROR(IF(算出表!A34=0,-1,(DATEDIF($AL39,$AM39,"m")))," ")</f>
        <v xml:space="preserve"> </v>
      </c>
      <c r="AO39" s="4" t="str">
        <f t="shared" si="10"/>
        <v xml:space="preserve"> </v>
      </c>
      <c r="AP39" s="225" t="str">
        <f>IFERROR(IF(算出表!C34=0,-1,(DATEDIF($AL39,$AM39,"d")))," ")</f>
        <v xml:space="preserve"> </v>
      </c>
      <c r="AQ39" s="4" t="str">
        <f>IFERROR(IF(U40=0,AO39*算出表!AG34/100,U40*算出表!AG34/100)," ")</f>
        <v xml:space="preserve"> </v>
      </c>
      <c r="AR39" s="24"/>
      <c r="AS39" s="24"/>
      <c r="AT39" s="24"/>
      <c r="AU39" s="24"/>
      <c r="AV39" s="26"/>
      <c r="AX39" s="3" t="s">
        <v>1479</v>
      </c>
      <c r="AY39" s="3" t="s">
        <v>1478</v>
      </c>
      <c r="AZ39" s="3" t="s">
        <v>1472</v>
      </c>
      <c r="BA39" s="3" t="s">
        <v>1433</v>
      </c>
      <c r="BB39" s="244" t="str">
        <f t="shared" si="2"/>
        <v>獣医師_狂犬病予防員医療職二</v>
      </c>
      <c r="BE39" s="302" t="str">
        <f t="shared" si="3"/>
        <v>獣医師_狂犬病予防員医療職二大学６卒</v>
      </c>
      <c r="BF39" s="302" t="s">
        <v>79</v>
      </c>
      <c r="BG39" s="302">
        <v>2</v>
      </c>
      <c r="BH39" s="302">
        <v>17</v>
      </c>
      <c r="BI39" s="302" t="s">
        <v>79</v>
      </c>
      <c r="BJ39" s="302">
        <v>2</v>
      </c>
      <c r="BK39" s="302">
        <v>61</v>
      </c>
      <c r="BM39" s="301" t="e">
        <f>算出表!AF7&amp;算出表!T50&amp;算出表!W50</f>
        <v>#N/A</v>
      </c>
      <c r="BN39" s="301">
        <v>33</v>
      </c>
      <c r="BO39" s="225"/>
      <c r="BP39" s="224"/>
      <c r="BQ39" s="224" t="s">
        <v>1503</v>
      </c>
      <c r="BR39" s="3" t="s">
        <v>1584</v>
      </c>
      <c r="BS39" s="224" t="str">
        <f>BO30&amp;BQ39&amp;BR39</f>
        <v>行政職その他免許・資格業務（産休代替）</v>
      </c>
      <c r="BT39" s="3">
        <v>80</v>
      </c>
    </row>
    <row r="40" spans="5:72" ht="22.5" customHeight="1">
      <c r="F40" s="262"/>
      <c r="G40" s="262"/>
      <c r="H40" s="262"/>
      <c r="I40" s="298" t="str">
        <f>算出表!T34&amp;算出表!W34</f>
        <v/>
      </c>
      <c r="J40" s="299"/>
      <c r="K40" s="300"/>
      <c r="L40" s="290" t="str">
        <f>算出表!AG34</f>
        <v xml:space="preserve"> </v>
      </c>
      <c r="M40" s="290" t="str">
        <f t="shared" si="8"/>
        <v xml:space="preserve"> </v>
      </c>
      <c r="N40" s="290" t="str">
        <f>計算用シート!AO39</f>
        <v xml:space="preserve"> </v>
      </c>
      <c r="O40" s="290">
        <v>20</v>
      </c>
      <c r="P40" s="229"/>
      <c r="Q40" s="229"/>
      <c r="R40" s="229"/>
      <c r="S40" s="229"/>
      <c r="U40" s="288">
        <f>算出表!AD34*12+算出表!AF34</f>
        <v>0</v>
      </c>
      <c r="V40" s="290" t="str">
        <f t="shared" si="6"/>
        <v xml:space="preserve"> </v>
      </c>
      <c r="X40" s="228" t="str">
        <f t="shared" si="7"/>
        <v xml:space="preserve"> </v>
      </c>
      <c r="AK40" s="23">
        <v>21</v>
      </c>
      <c r="AL40" s="30" t="str">
        <f>IF(算出表!A35=4,CONCATENATE(算出表!B35+1988,"/",算出表!D35),IF(算出表!A35=5,CONCATENATE(算出表!B35+2018,"/",算出表!D35),CONCATENATE(算出表!B35+1925,"/",算出表!D35)))</f>
        <v>1925/0</v>
      </c>
      <c r="AM40" s="30" t="str">
        <f>IF(算出表!E35=4,CONCATENATE(算出表!F35+1988,"/",算出表!H35),IF(算出表!E35=5,CONCATENATE(算出表!F35+2018,"/",算出表!H35),CONCATENATE(算出表!F35+1925,"/",算出表!H35)))</f>
        <v>1925/0</v>
      </c>
      <c r="AN40" s="4" t="str">
        <f>IFERROR(IF(算出表!A35=0,-1,(DATEDIF($AL40,$AM40,"m")))," ")</f>
        <v xml:space="preserve"> </v>
      </c>
      <c r="AO40" s="4" t="str">
        <f t="shared" si="10"/>
        <v xml:space="preserve"> </v>
      </c>
      <c r="AP40" s="225" t="str">
        <f>IFERROR(IF(算出表!C35=0,-1,(DATEDIF($AL40,$AM40,"d")))," ")</f>
        <v xml:space="preserve"> </v>
      </c>
      <c r="AQ40" s="4" t="str">
        <f>IFERROR(IF(U41=0,AO40*算出表!AG35/100,U41*算出表!AG35/100)," ")</f>
        <v xml:space="preserve"> </v>
      </c>
      <c r="AR40" s="24"/>
      <c r="AS40" s="24"/>
      <c r="AT40" s="24"/>
      <c r="AU40" s="24"/>
      <c r="AV40" s="26"/>
      <c r="AX40" s="3" t="s">
        <v>1547</v>
      </c>
      <c r="AY40" s="3" t="s">
        <v>1478</v>
      </c>
      <c r="AZ40" s="3" t="s">
        <v>1472</v>
      </c>
      <c r="BA40" s="3" t="s">
        <v>1434</v>
      </c>
      <c r="BB40" s="244" t="str">
        <f t="shared" si="2"/>
        <v>獣医師_狂犬病予防員医療職二</v>
      </c>
      <c r="BE40" s="302" t="str">
        <f t="shared" si="3"/>
        <v>獣医師_狂犬病予防員医療職二大学４卒</v>
      </c>
      <c r="BF40" s="302" t="s">
        <v>79</v>
      </c>
      <c r="BG40" s="302">
        <v>2</v>
      </c>
      <c r="BH40" s="302">
        <v>1</v>
      </c>
      <c r="BI40" s="302" t="s">
        <v>79</v>
      </c>
      <c r="BJ40" s="302">
        <v>2</v>
      </c>
      <c r="BK40" s="302">
        <v>61</v>
      </c>
      <c r="BM40" s="301" t="e">
        <f>算出表!AF7&amp;算出表!T51&amp;算出表!W51</f>
        <v>#N/A</v>
      </c>
      <c r="BN40" s="301">
        <v>34</v>
      </c>
      <c r="BO40" s="225"/>
      <c r="BP40" s="224"/>
      <c r="BQ40" s="224" t="s">
        <v>1503</v>
      </c>
      <c r="BR40" s="224" t="s">
        <v>1503</v>
      </c>
      <c r="BS40" s="224" t="str">
        <f>BO30&amp;BQ40&amp;BR40</f>
        <v>行政職その他その他</v>
      </c>
      <c r="BT40" s="3">
        <v>50</v>
      </c>
    </row>
    <row r="41" spans="5:72" ht="22.5" customHeight="1">
      <c r="F41" s="262"/>
      <c r="G41" s="262"/>
      <c r="H41" s="262"/>
      <c r="I41" s="298" t="str">
        <f>算出表!T35&amp;算出表!W35</f>
        <v/>
      </c>
      <c r="J41" s="299"/>
      <c r="K41" s="300"/>
      <c r="L41" s="290" t="str">
        <f>算出表!AG35</f>
        <v xml:space="preserve"> </v>
      </c>
      <c r="M41" s="290" t="str">
        <f t="shared" si="8"/>
        <v xml:space="preserve"> </v>
      </c>
      <c r="N41" s="290" t="str">
        <f>計算用シート!AO40</f>
        <v xml:space="preserve"> </v>
      </c>
      <c r="O41" s="290">
        <v>21</v>
      </c>
      <c r="P41" s="229"/>
      <c r="Q41" s="229"/>
      <c r="R41" s="229"/>
      <c r="S41" s="229"/>
      <c r="U41" s="288">
        <f>算出表!AD35*12+算出表!AF35</f>
        <v>0</v>
      </c>
      <c r="V41" s="290" t="str">
        <f t="shared" si="6"/>
        <v xml:space="preserve"> </v>
      </c>
      <c r="X41" s="228" t="str">
        <f t="shared" si="7"/>
        <v xml:space="preserve"> </v>
      </c>
      <c r="AK41" s="23">
        <v>22</v>
      </c>
      <c r="AL41" s="30" t="str">
        <f>IF(算出表!A36=4,CONCATENATE(算出表!B36+1988,"/",算出表!D36),IF(算出表!A36=5,CONCATENATE(算出表!B36+2018,"/",算出表!D36),CONCATENATE(算出表!B36+1925,"/",算出表!D36)))</f>
        <v>1925/0</v>
      </c>
      <c r="AM41" s="30" t="str">
        <f>IF(算出表!E36=4,CONCATENATE(算出表!F36+1988,"/",算出表!H36),IF(算出表!E36=5,CONCATENATE(算出表!F36+2018,"/",算出表!H36),CONCATENATE(算出表!F36+1925,"/",算出表!H36)))</f>
        <v>1925/0</v>
      </c>
      <c r="AN41" s="4" t="str">
        <f>IFERROR(IF(算出表!A36=0,-1,(DATEDIF($AL41,$AM41,"m")))," ")</f>
        <v xml:space="preserve"> </v>
      </c>
      <c r="AO41" s="4" t="str">
        <f t="shared" si="10"/>
        <v xml:space="preserve"> </v>
      </c>
      <c r="AP41" s="225" t="str">
        <f>IFERROR(IF(算出表!C36=0,-1,(DATEDIF($AL41,$AM41,"d")))," ")</f>
        <v xml:space="preserve"> </v>
      </c>
      <c r="AQ41" s="4" t="str">
        <f>IFERROR(IF(U42=0,AO41*算出表!AG36/100,U42*算出表!AG36/100)," ")</f>
        <v xml:space="preserve"> </v>
      </c>
      <c r="AR41" s="24"/>
      <c r="AS41" s="24"/>
      <c r="AT41" s="24"/>
      <c r="AU41" s="24"/>
      <c r="AV41" s="26"/>
      <c r="AX41" s="3" t="s">
        <v>1548</v>
      </c>
      <c r="AY41" s="3" t="s">
        <v>1546</v>
      </c>
      <c r="AZ41" s="3" t="s">
        <v>1472</v>
      </c>
      <c r="BA41" s="3" t="s">
        <v>1433</v>
      </c>
      <c r="BB41" s="244" t="str">
        <f t="shared" si="2"/>
        <v>獣医師_家畜防疫・衛生指導嘱託員医療職二</v>
      </c>
      <c r="BE41" s="302" t="str">
        <f t="shared" si="3"/>
        <v>獣医師_家畜防疫・衛生指導嘱託員医療職二大学６卒</v>
      </c>
      <c r="BF41" s="302" t="s">
        <v>79</v>
      </c>
      <c r="BG41" s="302">
        <v>2</v>
      </c>
      <c r="BH41" s="302">
        <v>17</v>
      </c>
      <c r="BI41" s="302" t="s">
        <v>79</v>
      </c>
      <c r="BJ41" s="302">
        <v>2</v>
      </c>
      <c r="BK41" s="302">
        <v>29</v>
      </c>
      <c r="BM41" s="301" t="e">
        <f>算出表!AF7&amp;算出表!T52&amp;算出表!W52</f>
        <v>#N/A</v>
      </c>
      <c r="BN41" s="301">
        <v>35</v>
      </c>
      <c r="BP41" s="224"/>
      <c r="BQ41" s="224" t="s">
        <v>1503</v>
      </c>
      <c r="BR41" s="224" t="s">
        <v>1567</v>
      </c>
      <c r="BS41" s="224" t="str">
        <f>BO30&amp;BQ41&amp;BR41</f>
        <v>行政職その他その他（無免）</v>
      </c>
    </row>
    <row r="42" spans="5:72" ht="22.5" customHeight="1">
      <c r="F42" s="262"/>
      <c r="G42" s="262"/>
      <c r="H42" s="262"/>
      <c r="I42" s="298" t="str">
        <f>算出表!T36&amp;算出表!W36</f>
        <v/>
      </c>
      <c r="J42" s="299"/>
      <c r="K42" s="300"/>
      <c r="L42" s="290" t="str">
        <f>算出表!AG36</f>
        <v xml:space="preserve"> </v>
      </c>
      <c r="M42" s="290" t="str">
        <f t="shared" si="8"/>
        <v xml:space="preserve"> </v>
      </c>
      <c r="N42" s="290" t="str">
        <f>計算用シート!AO41</f>
        <v xml:space="preserve"> </v>
      </c>
      <c r="O42" s="290">
        <v>22</v>
      </c>
      <c r="P42" s="229"/>
      <c r="Q42" s="229"/>
      <c r="R42" s="229"/>
      <c r="S42" s="229"/>
      <c r="U42" s="288">
        <f>算出表!AD36*12+算出表!AF36</f>
        <v>0</v>
      </c>
      <c r="V42" s="290" t="str">
        <f t="shared" si="6"/>
        <v xml:space="preserve"> </v>
      </c>
      <c r="X42" s="228" t="str">
        <f t="shared" si="7"/>
        <v xml:space="preserve"> </v>
      </c>
      <c r="AK42" s="23">
        <v>23</v>
      </c>
      <c r="AL42" s="30" t="str">
        <f>IF(算出表!A37=4,CONCATENATE(算出表!B37+1988,"/",算出表!D37),IF(算出表!A37=5,CONCATENATE(算出表!B37+2018,"/",算出表!D37),CONCATENATE(算出表!B37+1925,"/",算出表!D37)))</f>
        <v>1925/0</v>
      </c>
      <c r="AM42" s="30" t="str">
        <f>IF(算出表!E37=4,CONCATENATE(算出表!F37+1988,"/",算出表!H37),IF(算出表!E37=5,CONCATENATE(算出表!F37+2018,"/",算出表!H37),CONCATENATE(算出表!F37+1925,"/",算出表!H37)))</f>
        <v>1925/0</v>
      </c>
      <c r="AN42" s="4" t="str">
        <f>IFERROR(IF(算出表!A37=0,-1,(DATEDIF($AL42,$AM42,"m")))," ")</f>
        <v xml:space="preserve"> </v>
      </c>
      <c r="AO42" s="4" t="str">
        <f t="shared" si="10"/>
        <v xml:space="preserve"> </v>
      </c>
      <c r="AP42" s="225" t="str">
        <f>IFERROR(IF(算出表!C37=0,-1,(DATEDIF($AL42,$AM42,"d")))," ")</f>
        <v xml:space="preserve"> </v>
      </c>
      <c r="AQ42" s="4" t="str">
        <f>IFERROR(IF(U43=0,AO42*算出表!AG37/100,U43*算出表!AG37/100)," ")</f>
        <v xml:space="preserve"> </v>
      </c>
      <c r="AR42" s="24"/>
      <c r="AS42" s="24"/>
      <c r="AT42" s="24"/>
      <c r="AU42" s="24"/>
      <c r="AV42" s="26"/>
      <c r="AX42" s="3" t="s">
        <v>1449</v>
      </c>
      <c r="AY42" s="3" t="s">
        <v>1546</v>
      </c>
      <c r="AZ42" s="3" t="s">
        <v>1472</v>
      </c>
      <c r="BA42" s="3" t="s">
        <v>1434</v>
      </c>
      <c r="BB42" s="244" t="str">
        <f t="shared" si="2"/>
        <v>獣医師_家畜防疫・衛生指導嘱託員医療職二</v>
      </c>
      <c r="BE42" s="302" t="str">
        <f t="shared" si="3"/>
        <v>獣医師_家畜防疫・衛生指導嘱託員医療職二大学４卒</v>
      </c>
      <c r="BF42" s="302" t="s">
        <v>79</v>
      </c>
      <c r="BG42" s="302">
        <v>2</v>
      </c>
      <c r="BH42" s="302">
        <v>1</v>
      </c>
      <c r="BI42" s="302" t="s">
        <v>79</v>
      </c>
      <c r="BJ42" s="302">
        <v>2</v>
      </c>
      <c r="BK42" s="302">
        <v>29</v>
      </c>
      <c r="BO42" s="225" t="s">
        <v>1583</v>
      </c>
      <c r="BP42" s="224" t="s">
        <v>1500</v>
      </c>
      <c r="BQ42" s="224" t="s">
        <v>1500</v>
      </c>
      <c r="BR42" s="224" t="s">
        <v>1501</v>
      </c>
      <c r="BS42" s="224" t="str">
        <f>BO42&amp;BQ42&amp;BR42</f>
        <v>現業職公務員直接役立つ経験</v>
      </c>
      <c r="BT42" s="3">
        <v>100</v>
      </c>
    </row>
    <row r="43" spans="5:72" ht="22.5" customHeight="1">
      <c r="F43" s="262"/>
      <c r="G43" s="262"/>
      <c r="H43" s="262"/>
      <c r="I43" s="298" t="str">
        <f>算出表!T37&amp;算出表!W37</f>
        <v/>
      </c>
      <c r="J43" s="299"/>
      <c r="K43" s="300"/>
      <c r="L43" s="290" t="str">
        <f>算出表!AG37</f>
        <v xml:space="preserve"> </v>
      </c>
      <c r="M43" s="290" t="str">
        <f t="shared" si="8"/>
        <v xml:space="preserve"> </v>
      </c>
      <c r="N43" s="290" t="str">
        <f>計算用シート!AO42</f>
        <v xml:space="preserve"> </v>
      </c>
      <c r="O43" s="290">
        <v>23</v>
      </c>
      <c r="P43" s="229"/>
      <c r="Q43" s="229"/>
      <c r="R43" s="229"/>
      <c r="S43" s="229"/>
      <c r="U43" s="288">
        <f>算出表!AD37*12+算出表!AF37</f>
        <v>0</v>
      </c>
      <c r="V43" s="290" t="str">
        <f t="shared" si="6"/>
        <v xml:space="preserve"> </v>
      </c>
      <c r="X43" s="228" t="str">
        <f t="shared" si="7"/>
        <v xml:space="preserve"> </v>
      </c>
      <c r="AK43" s="23">
        <v>24</v>
      </c>
      <c r="AL43" s="30" t="str">
        <f>IF(算出表!A38=4,CONCATENATE(算出表!B38+1988,"/",算出表!D38),IF(算出表!A38=5,CONCATENATE(算出表!B38+2018,"/",算出表!D38),CONCATENATE(算出表!B38+1925,"/",算出表!D38)))</f>
        <v>1925/0</v>
      </c>
      <c r="AM43" s="30" t="str">
        <f>IF(算出表!E38=4,CONCATENATE(算出表!F38+1988,"/",算出表!H38),IF(算出表!E38=5,CONCATENATE(算出表!F38+2018,"/",算出表!H38),CONCATENATE(算出表!F38+1925,"/",算出表!H38)))</f>
        <v>1925/0</v>
      </c>
      <c r="AN43" s="4" t="str">
        <f>IFERROR(IF(算出表!A38=0,-1,(DATEDIF($AL43,$AM43,"m")))," ")</f>
        <v xml:space="preserve"> </v>
      </c>
      <c r="AO43" s="4" t="str">
        <f t="shared" si="10"/>
        <v xml:space="preserve"> </v>
      </c>
      <c r="AP43" s="225" t="str">
        <f>IFERROR(IF(算出表!C38=0,-1,(DATEDIF($AL43,$AM43,"d")))," ")</f>
        <v xml:space="preserve"> </v>
      </c>
      <c r="AQ43" s="4" t="str">
        <f>IFERROR(IF(U44=0,AO43*算出表!AG38/100,U44*算出表!AG38/100)," ")</f>
        <v xml:space="preserve"> </v>
      </c>
      <c r="AR43" s="24"/>
      <c r="AS43" s="24"/>
      <c r="AT43" s="24"/>
      <c r="AU43" s="24"/>
      <c r="AV43" s="26"/>
      <c r="AW43" s="218"/>
      <c r="AX43" s="3" t="s">
        <v>1424</v>
      </c>
      <c r="AY43" s="3" t="s">
        <v>1479</v>
      </c>
      <c r="AZ43" s="3" t="s">
        <v>1472</v>
      </c>
      <c r="BA43" s="3" t="s">
        <v>1446</v>
      </c>
      <c r="BB43" s="244" t="str">
        <f t="shared" si="2"/>
        <v>獣医師_業務補助医療職二</v>
      </c>
      <c r="BE43" s="302" t="str">
        <f t="shared" si="3"/>
        <v>獣医師_業務補助医療職二獣医師免許</v>
      </c>
      <c r="BF43" s="302" t="s">
        <v>79</v>
      </c>
      <c r="BG43" s="302">
        <v>2</v>
      </c>
      <c r="BH43" s="302">
        <v>1</v>
      </c>
      <c r="BI43" s="302" t="s">
        <v>79</v>
      </c>
      <c r="BJ43" s="302">
        <v>2</v>
      </c>
      <c r="BK43" s="302">
        <v>1</v>
      </c>
      <c r="BO43" s="225"/>
      <c r="BP43" s="224" t="s">
        <v>1502</v>
      </c>
      <c r="BQ43" s="224" t="s">
        <v>1500</v>
      </c>
      <c r="BR43" s="224" t="s">
        <v>1503</v>
      </c>
      <c r="BS43" s="224" t="str">
        <f>BO42&amp;BQ43&amp;BR43</f>
        <v>現業職公務員その他</v>
      </c>
      <c r="BT43" s="3">
        <v>80</v>
      </c>
    </row>
    <row r="44" spans="5:72" ht="18" customHeight="1">
      <c r="F44" s="262"/>
      <c r="G44" s="262"/>
      <c r="H44" s="262"/>
      <c r="I44" s="298" t="str">
        <f>算出表!T38&amp;算出表!W38</f>
        <v/>
      </c>
      <c r="J44" s="299"/>
      <c r="K44" s="300"/>
      <c r="L44" s="290" t="str">
        <f>算出表!AG38</f>
        <v xml:space="preserve"> </v>
      </c>
      <c r="M44" s="290" t="str">
        <f t="shared" si="8"/>
        <v xml:space="preserve"> </v>
      </c>
      <c r="N44" s="290" t="str">
        <f>計算用シート!AO43</f>
        <v xml:space="preserve"> </v>
      </c>
      <c r="O44" s="290">
        <v>24</v>
      </c>
      <c r="P44" s="229"/>
      <c r="Q44" s="229"/>
      <c r="R44" s="229"/>
      <c r="S44" s="229"/>
      <c r="T44" s="230"/>
      <c r="U44" s="288">
        <f>算出表!AD38*12+算出表!AF38</f>
        <v>0</v>
      </c>
      <c r="V44" s="290" t="str">
        <f t="shared" si="6"/>
        <v xml:space="preserve"> </v>
      </c>
      <c r="W44" s="230"/>
      <c r="X44" s="228" t="str">
        <f t="shared" si="7"/>
        <v xml:space="preserve"> </v>
      </c>
      <c r="Y44" s="230"/>
      <c r="Z44" s="230"/>
      <c r="AA44" s="230"/>
      <c r="AB44" s="230"/>
      <c r="AC44" s="230"/>
      <c r="AD44" s="230"/>
      <c r="AE44" s="230"/>
      <c r="AF44" s="230"/>
      <c r="AG44" s="230"/>
      <c r="AH44" s="230"/>
      <c r="AI44" s="231"/>
      <c r="AK44" s="23">
        <v>25</v>
      </c>
      <c r="AL44" s="30" t="str">
        <f>IF(算出表!A39=4,CONCATENATE(算出表!B39+1988,"/",算出表!D39),IF(算出表!A39=5,CONCATENATE(算出表!B39+2018,"/",算出表!D39),CONCATENATE(算出表!B39+1925,"/",算出表!D39)))</f>
        <v>1925/0</v>
      </c>
      <c r="AM44" s="30" t="str">
        <f>IF(算出表!E39=4,CONCATENATE(算出表!F39+1988,"/",算出表!H39),IF(算出表!E39=5,CONCATENATE(算出表!F39+2018,"/",算出表!H39),CONCATENATE(算出表!F39+1925,"/",算出表!H39)))</f>
        <v>1925/0</v>
      </c>
      <c r="AN44" s="4" t="str">
        <f>IFERROR(IF(算出表!A39=0,-1,(DATEDIF($AL44,$AM44,"m")))," ")</f>
        <v xml:space="preserve"> </v>
      </c>
      <c r="AO44" s="4" t="str">
        <f t="shared" si="10"/>
        <v xml:space="preserve"> </v>
      </c>
      <c r="AP44" s="225" t="str">
        <f>IFERROR(IF(算出表!C39=0,-1,(DATEDIF($AL44,$AM44,"d")))," ")</f>
        <v xml:space="preserve"> </v>
      </c>
      <c r="AQ44" s="4" t="str">
        <f>IFERROR(IF(U45=0,AO44*算出表!AG39/100,U45*算出表!AG39/100)," ")</f>
        <v xml:space="preserve"> </v>
      </c>
      <c r="AR44" s="24"/>
      <c r="AS44" s="24"/>
      <c r="AT44" s="24"/>
      <c r="AU44" s="24"/>
      <c r="AV44" s="26"/>
      <c r="AX44" s="3" t="s">
        <v>1425</v>
      </c>
      <c r="AY44" s="3" t="s">
        <v>1547</v>
      </c>
      <c r="AZ44" s="3" t="s">
        <v>1472</v>
      </c>
      <c r="BA44" s="3" t="s">
        <v>1433</v>
      </c>
      <c r="BB44" s="244" t="str">
        <f t="shared" si="2"/>
        <v>獣医師_上記以外の職医療職二</v>
      </c>
      <c r="BE44" s="302" t="str">
        <f t="shared" si="3"/>
        <v>獣医師_上記以外の職医療職二大学６卒</v>
      </c>
      <c r="BF44" s="302" t="s">
        <v>79</v>
      </c>
      <c r="BG44" s="302">
        <v>2</v>
      </c>
      <c r="BH44" s="302">
        <v>17</v>
      </c>
      <c r="BI44" s="302" t="s">
        <v>79</v>
      </c>
      <c r="BJ44" s="302">
        <v>2</v>
      </c>
      <c r="BK44" s="302">
        <v>25</v>
      </c>
      <c r="BO44" s="225"/>
      <c r="BP44" s="224" t="s">
        <v>1505</v>
      </c>
      <c r="BQ44" s="224" t="s">
        <v>1502</v>
      </c>
      <c r="BR44" s="224" t="s">
        <v>1501</v>
      </c>
      <c r="BS44" s="224" t="str">
        <f>BO42&amp;BQ44&amp;BR44</f>
        <v>現業職民間直接役立つ経験</v>
      </c>
      <c r="BT44" s="3">
        <v>100</v>
      </c>
    </row>
    <row r="45" spans="5:72" ht="18" customHeight="1">
      <c r="F45" s="262"/>
      <c r="G45" s="262"/>
      <c r="H45" s="262"/>
      <c r="I45" s="298" t="str">
        <f>算出表!T39&amp;算出表!W39</f>
        <v/>
      </c>
      <c r="J45" s="299"/>
      <c r="K45" s="300"/>
      <c r="L45" s="290" t="str">
        <f>算出表!AG39</f>
        <v xml:space="preserve"> </v>
      </c>
      <c r="M45" s="290" t="str">
        <f t="shared" si="8"/>
        <v xml:space="preserve"> </v>
      </c>
      <c r="N45" s="290" t="str">
        <f>計算用シート!AO44</f>
        <v xml:space="preserve"> </v>
      </c>
      <c r="O45" s="290">
        <v>25</v>
      </c>
      <c r="P45" s="229"/>
      <c r="Q45" s="229"/>
      <c r="R45" s="229"/>
      <c r="S45" s="229"/>
      <c r="U45" s="288">
        <f>算出表!AD39*12+算出表!AF39</f>
        <v>0</v>
      </c>
      <c r="V45" s="290" t="str">
        <f t="shared" si="6"/>
        <v xml:space="preserve"> </v>
      </c>
      <c r="X45" s="228" t="str">
        <f t="shared" si="7"/>
        <v xml:space="preserve"> </v>
      </c>
      <c r="AK45" s="23">
        <v>26</v>
      </c>
      <c r="AL45" s="30" t="str">
        <f>IF(算出表!A40=4,CONCATENATE(算出表!B40+1988,"/",算出表!D40),IF(算出表!A40=5,CONCATENATE(算出表!B40+2018,"/",算出表!D40),CONCATENATE(算出表!B40+1925,"/",算出表!D40)))</f>
        <v>1925/0</v>
      </c>
      <c r="AM45" s="30" t="str">
        <f>IF(算出表!E40=4,CONCATENATE(算出表!F40+1988,"/",算出表!H40),IF(算出表!E40=5,CONCATENATE(算出表!F40+2018,"/",算出表!H40),CONCATENATE(算出表!F40+1925,"/",算出表!H40)))</f>
        <v>1925/0</v>
      </c>
      <c r="AN45" s="4" t="str">
        <f>IFERROR(IF(算出表!A40=0,-1,(DATEDIF($AL45,$AM45,"m")))," ")</f>
        <v xml:space="preserve"> </v>
      </c>
      <c r="AO45" s="4" t="str">
        <f t="shared" si="10"/>
        <v xml:space="preserve"> </v>
      </c>
      <c r="AP45" s="225" t="str">
        <f>IFERROR(IF(算出表!C40=0,-1,(DATEDIF($AL45,$AM45,"d")))," ")</f>
        <v xml:space="preserve"> </v>
      </c>
      <c r="AQ45" s="4" t="str">
        <f>IFERROR(IF(U46=0,AO45*算出表!AG40/100,U46*算出表!AG40/100)," ")</f>
        <v xml:space="preserve"> </v>
      </c>
      <c r="AR45" s="24"/>
      <c r="AS45" s="24"/>
      <c r="AT45" s="24"/>
      <c r="AU45" s="24"/>
      <c r="AV45" s="26"/>
      <c r="AX45" s="3" t="s">
        <v>1450</v>
      </c>
      <c r="AY45" s="3" t="s">
        <v>1547</v>
      </c>
      <c r="AZ45" s="3" t="s">
        <v>1472</v>
      </c>
      <c r="BA45" s="3" t="s">
        <v>1434</v>
      </c>
      <c r="BB45" s="244" t="str">
        <f t="shared" si="2"/>
        <v>獣医師_上記以外の職医療職二</v>
      </c>
      <c r="BE45" s="302" t="str">
        <f t="shared" si="3"/>
        <v>獣医師_上記以外の職医療職二大学４卒</v>
      </c>
      <c r="BF45" s="302" t="s">
        <v>79</v>
      </c>
      <c r="BG45" s="302">
        <v>2</v>
      </c>
      <c r="BH45" s="302">
        <v>1</v>
      </c>
      <c r="BI45" s="302" t="s">
        <v>79</v>
      </c>
      <c r="BJ45" s="302">
        <v>2</v>
      </c>
      <c r="BK45" s="302">
        <v>25</v>
      </c>
      <c r="BO45" s="225"/>
      <c r="BP45" s="224" t="s">
        <v>1503</v>
      </c>
      <c r="BQ45" s="224" t="s">
        <v>1502</v>
      </c>
      <c r="BR45" s="224" t="s">
        <v>1503</v>
      </c>
      <c r="BS45" s="224" t="str">
        <f>BO42&amp;BQ45&amp;BR45</f>
        <v>現業職民間その他</v>
      </c>
      <c r="BT45" s="3">
        <v>80</v>
      </c>
    </row>
    <row r="46" spans="5:72" ht="22.5" customHeight="1">
      <c r="E46" s="252">
        <v>100</v>
      </c>
      <c r="F46" s="267">
        <f>T21</f>
        <v>0</v>
      </c>
      <c r="G46" s="267">
        <f>ROUNDUP(F46,0)</f>
        <v>0</v>
      </c>
      <c r="H46" s="312" t="s">
        <v>1532</v>
      </c>
      <c r="I46" s="298" t="str">
        <f>算出表!T40&amp;算出表!W40</f>
        <v/>
      </c>
      <c r="J46" s="299"/>
      <c r="K46" s="300"/>
      <c r="L46" s="290" t="str">
        <f>算出表!AG40</f>
        <v xml:space="preserve"> </v>
      </c>
      <c r="M46" s="290" t="str">
        <f t="shared" si="8"/>
        <v xml:space="preserve"> </v>
      </c>
      <c r="N46" s="290" t="str">
        <f>計算用シート!AO45</f>
        <v xml:space="preserve"> </v>
      </c>
      <c r="O46" s="290">
        <v>26</v>
      </c>
      <c r="P46" s="229"/>
      <c r="Q46" s="229"/>
      <c r="R46" s="229"/>
      <c r="S46" s="229"/>
      <c r="U46" s="288">
        <f>算出表!AD40*12+算出表!AF40</f>
        <v>0</v>
      </c>
      <c r="V46" s="290" t="str">
        <f t="shared" si="6"/>
        <v xml:space="preserve"> </v>
      </c>
      <c r="X46" s="228" t="str">
        <f t="shared" si="7"/>
        <v xml:space="preserve"> </v>
      </c>
      <c r="AK46" s="23">
        <v>27</v>
      </c>
      <c r="AL46" s="30" t="str">
        <f>IF(算出表!A41=4,CONCATENATE(算出表!B41+1988,"/",算出表!D41),IF(算出表!A41=5,CONCATENATE(算出表!B41+2018,"/",算出表!D41),CONCATENATE(算出表!B41+1925,"/",算出表!D41)))</f>
        <v>1925/0</v>
      </c>
      <c r="AM46" s="30" t="str">
        <f>IF(算出表!E41=4,CONCATENATE(算出表!F41+1988,"/",算出表!H41),IF(算出表!E41=5,CONCATENATE(算出表!F41+2018,"/",算出表!H41),CONCATENATE(算出表!F41+1925,"/",算出表!H41)))</f>
        <v>1925/0</v>
      </c>
      <c r="AN46" s="4" t="str">
        <f>IFERROR(IF(算出表!A41=0,-1,(DATEDIF($AL46,$AM46,"m")))," ")</f>
        <v xml:space="preserve"> </v>
      </c>
      <c r="AO46" s="4" t="str">
        <f t="shared" si="10"/>
        <v xml:space="preserve"> </v>
      </c>
      <c r="AP46" s="225" t="str">
        <f>IFERROR(IF(算出表!C41=0,-1,(DATEDIF($AL46,$AM46,"d")))," ")</f>
        <v xml:space="preserve"> </v>
      </c>
      <c r="AQ46" s="4" t="str">
        <f>IFERROR(IF(U47=0,AO46*算出表!AG41/100,U47*算出表!AG41/100)," ")</f>
        <v xml:space="preserve"> </v>
      </c>
      <c r="AR46" s="24"/>
      <c r="AS46" s="24"/>
      <c r="AT46" s="24"/>
      <c r="AU46" s="24"/>
      <c r="AV46" s="26"/>
      <c r="AX46" s="3" t="s">
        <v>1451</v>
      </c>
      <c r="AY46" s="3" t="s">
        <v>1548</v>
      </c>
      <c r="AZ46" s="3" t="s">
        <v>1472</v>
      </c>
      <c r="BA46" s="3" t="s">
        <v>1557</v>
      </c>
      <c r="BB46" s="3" t="str">
        <f t="shared" ref="BB46:BB77" si="11">AY46&amp;AZ46</f>
        <v>栄養士医療職二</v>
      </c>
      <c r="BE46" s="302" t="str">
        <f t="shared" ref="BE46:BE77" si="12">AY46&amp;AZ46&amp;BA46</f>
        <v>栄養士医療職二大学卒</v>
      </c>
      <c r="BF46" s="286" t="s">
        <v>79</v>
      </c>
      <c r="BG46" s="286">
        <v>1</v>
      </c>
      <c r="BH46" s="286">
        <v>23</v>
      </c>
      <c r="BI46" s="286" t="s">
        <v>79</v>
      </c>
      <c r="BJ46" s="286">
        <v>1</v>
      </c>
      <c r="BK46" s="286">
        <v>31</v>
      </c>
      <c r="BO46" s="225"/>
      <c r="BP46" s="224"/>
      <c r="BQ46" s="224" t="s">
        <v>1505</v>
      </c>
      <c r="BR46" s="3" t="s">
        <v>1560</v>
      </c>
      <c r="BS46" s="224" t="str">
        <f>BO42&amp;BQ46&amp;BR46</f>
        <v>現業職学校学歴免許等取得前</v>
      </c>
    </row>
    <row r="47" spans="5:72" ht="22.5" customHeight="1">
      <c r="E47" s="252">
        <v>100</v>
      </c>
      <c r="F47" s="267">
        <f>T22</f>
        <v>0</v>
      </c>
      <c r="G47" s="267">
        <f>ROUNDUP(F47,0)</f>
        <v>0</v>
      </c>
      <c r="H47" s="312" t="s">
        <v>1533</v>
      </c>
      <c r="I47" s="298" t="str">
        <f>算出表!T41&amp;算出表!W41</f>
        <v/>
      </c>
      <c r="J47" s="299"/>
      <c r="K47" s="300"/>
      <c r="L47" s="290" t="str">
        <f>算出表!AG41</f>
        <v xml:space="preserve"> </v>
      </c>
      <c r="M47" s="290" t="str">
        <f t="shared" si="8"/>
        <v xml:space="preserve"> </v>
      </c>
      <c r="N47" s="290" t="str">
        <f>計算用シート!AO46</f>
        <v xml:space="preserve"> </v>
      </c>
      <c r="O47" s="290">
        <v>27</v>
      </c>
      <c r="P47" s="229"/>
      <c r="Q47" s="229"/>
      <c r="R47" s="229"/>
      <c r="S47" s="229"/>
      <c r="U47" s="288">
        <f>算出表!AD41*12+算出表!AF41</f>
        <v>0</v>
      </c>
      <c r="V47" s="290" t="str">
        <f t="shared" si="6"/>
        <v xml:space="preserve"> </v>
      </c>
      <c r="X47" s="228" t="str">
        <f t="shared" si="7"/>
        <v xml:space="preserve"> </v>
      </c>
      <c r="AK47" s="23">
        <v>28</v>
      </c>
      <c r="AL47" s="30" t="str">
        <f>IF(算出表!A42=4,CONCATENATE(算出表!B42+1988,"/",算出表!D42),IF(算出表!A42=5,CONCATENATE(算出表!B42+2018,"/",算出表!D42),CONCATENATE(算出表!B42+1925,"/",算出表!D42)))</f>
        <v>1925/0</v>
      </c>
      <c r="AM47" s="30" t="str">
        <f>IF(算出表!E42=4,CONCATENATE(算出表!F42+1988,"/",算出表!H42),IF(算出表!E42=5,CONCATENATE(算出表!F42+2018,"/",算出表!H42),CONCATENATE(算出表!F42+1925,"/",算出表!H42)))</f>
        <v>1925/0</v>
      </c>
      <c r="AN47" s="4" t="str">
        <f>IFERROR(IF(算出表!A42=0,-1,(DATEDIF($AL47,$AM47,"m")))," ")</f>
        <v xml:space="preserve"> </v>
      </c>
      <c r="AO47" s="4" t="str">
        <f t="shared" si="10"/>
        <v xml:space="preserve"> </v>
      </c>
      <c r="AP47" s="225" t="str">
        <f>IFERROR(IF(算出表!C42=0,-1,(DATEDIF($AL47,$AM47,"d")))," ")</f>
        <v xml:space="preserve"> </v>
      </c>
      <c r="AQ47" s="4" t="str">
        <f>IFERROR(IF(U48=0,AO47*算出表!AG42/100,U48*算出表!AG42/100)," ")</f>
        <v xml:space="preserve"> </v>
      </c>
      <c r="AR47" s="24"/>
      <c r="AS47" s="24"/>
      <c r="AT47" s="24"/>
      <c r="AU47" s="24"/>
      <c r="AV47" s="26"/>
      <c r="AX47" s="3" t="s">
        <v>1452</v>
      </c>
      <c r="AY47" s="3" t="s">
        <v>1548</v>
      </c>
      <c r="AZ47" s="3" t="s">
        <v>1472</v>
      </c>
      <c r="BA47" s="3" t="s">
        <v>1549</v>
      </c>
      <c r="BB47" s="3" t="str">
        <f t="shared" si="11"/>
        <v>栄養士医療職二</v>
      </c>
      <c r="BE47" s="302" t="str">
        <f t="shared" si="12"/>
        <v>栄養士医療職二短大卒</v>
      </c>
      <c r="BF47" s="286" t="s">
        <v>79</v>
      </c>
      <c r="BG47" s="286">
        <v>1</v>
      </c>
      <c r="BH47" s="286">
        <v>11</v>
      </c>
      <c r="BI47" s="286" t="s">
        <v>79</v>
      </c>
      <c r="BJ47" s="286">
        <v>1</v>
      </c>
      <c r="BK47" s="286">
        <v>31</v>
      </c>
      <c r="BO47" s="225"/>
      <c r="BP47" s="224"/>
      <c r="BQ47" s="224" t="s">
        <v>1505</v>
      </c>
      <c r="BR47" s="3" t="s">
        <v>1519</v>
      </c>
      <c r="BS47" s="224" t="str">
        <f>BO42&amp;BQ47&amp;BR47</f>
        <v>現業職学校学歴超過</v>
      </c>
    </row>
    <row r="48" spans="5:72" ht="22.5" customHeight="1">
      <c r="E48" s="252" t="s">
        <v>1483</v>
      </c>
      <c r="F48" s="267">
        <f>F49+F50</f>
        <v>0</v>
      </c>
      <c r="G48" s="267">
        <f>ROUNDUP(F48,0)</f>
        <v>0</v>
      </c>
      <c r="H48" s="262"/>
      <c r="I48" s="298" t="str">
        <f>算出表!T42&amp;算出表!W42</f>
        <v/>
      </c>
      <c r="J48" s="299"/>
      <c r="K48" s="300"/>
      <c r="L48" s="290" t="str">
        <f>算出表!AG42</f>
        <v xml:space="preserve"> </v>
      </c>
      <c r="M48" s="290" t="str">
        <f t="shared" si="8"/>
        <v xml:space="preserve"> </v>
      </c>
      <c r="N48" s="290" t="str">
        <f>計算用シート!AO47</f>
        <v xml:space="preserve"> </v>
      </c>
      <c r="O48" s="290">
        <v>28</v>
      </c>
      <c r="P48" s="229"/>
      <c r="Q48" s="229"/>
      <c r="R48" s="229"/>
      <c r="S48" s="229"/>
      <c r="U48" s="288">
        <f>算出表!AD42*12+算出表!AF42</f>
        <v>0</v>
      </c>
      <c r="V48" s="290" t="str">
        <f t="shared" si="6"/>
        <v xml:space="preserve"> </v>
      </c>
      <c r="X48" s="228" t="str">
        <f t="shared" si="7"/>
        <v xml:space="preserve"> </v>
      </c>
      <c r="AK48" s="23">
        <v>29</v>
      </c>
      <c r="AL48" s="30" t="str">
        <f>IF(算出表!A43=4,CONCATENATE(算出表!B43+1988,"/",算出表!D43),IF(算出表!A43=5,CONCATENATE(算出表!B43+2018,"/",算出表!D43),CONCATENATE(算出表!B43+1925,"/",算出表!D43)))</f>
        <v>1925/0</v>
      </c>
      <c r="AM48" s="30" t="str">
        <f>IF(算出表!E43=4,CONCATENATE(算出表!F43+1988,"/",算出表!H43),IF(算出表!E43=5,CONCATENATE(算出表!F43+2018,"/",算出表!H43),CONCATENATE(算出表!F43+1925,"/",算出表!H43)))</f>
        <v>1925/0</v>
      </c>
      <c r="AN48" s="4" t="str">
        <f>IFERROR(IF(算出表!A43=0,-1,(DATEDIF($AL48,$AM48,"m")))," ")</f>
        <v xml:space="preserve"> </v>
      </c>
      <c r="AO48" s="4" t="str">
        <f t="shared" si="10"/>
        <v xml:space="preserve"> </v>
      </c>
      <c r="AP48" s="225" t="str">
        <f>IFERROR(IF(算出表!C43=0,-1,(DATEDIF($AL48,$AM48,"d")))," ")</f>
        <v xml:space="preserve"> </v>
      </c>
      <c r="AQ48" s="4" t="str">
        <f>IFERROR(IF(U49=0,AO48*算出表!AG43/100,U49*算出表!AG43/100)," ")</f>
        <v xml:space="preserve"> </v>
      </c>
      <c r="AR48" s="24"/>
      <c r="AS48" s="24"/>
      <c r="AT48" s="24"/>
      <c r="AU48" s="24"/>
      <c r="AV48" s="26"/>
      <c r="AX48" s="3" t="s">
        <v>1426</v>
      </c>
      <c r="AY48" s="3" t="s">
        <v>1449</v>
      </c>
      <c r="AZ48" s="3" t="s">
        <v>1472</v>
      </c>
      <c r="BA48" s="3" t="s">
        <v>1557</v>
      </c>
      <c r="BB48" s="3" t="str">
        <f t="shared" si="11"/>
        <v>衛生検査技師医療職二</v>
      </c>
      <c r="BE48" s="302" t="str">
        <f t="shared" si="12"/>
        <v>衛生検査技師医療職二大学卒</v>
      </c>
      <c r="BF48" s="286" t="s">
        <v>79</v>
      </c>
      <c r="BG48" s="286">
        <v>1</v>
      </c>
      <c r="BH48" s="286">
        <v>23</v>
      </c>
      <c r="BI48" s="286" t="s">
        <v>79</v>
      </c>
      <c r="BJ48" s="286">
        <v>1</v>
      </c>
      <c r="BK48" s="286">
        <v>31</v>
      </c>
      <c r="BP48" s="224"/>
      <c r="BQ48" s="224" t="s">
        <v>1505</v>
      </c>
      <c r="BR48" s="3" t="s">
        <v>1503</v>
      </c>
      <c r="BS48" s="224" t="str">
        <f>BO42&amp;BQ48&amp;BR48</f>
        <v>現業職学校その他</v>
      </c>
      <c r="BT48" s="3">
        <v>100</v>
      </c>
    </row>
    <row r="49" spans="5:72" ht="22.5" customHeight="1">
      <c r="E49" s="252">
        <v>80</v>
      </c>
      <c r="F49" s="267">
        <f>SUMIF(L21:L49,80,AQ20:AQ49)</f>
        <v>0</v>
      </c>
      <c r="G49" s="262"/>
      <c r="H49" s="262"/>
      <c r="I49" s="298" t="str">
        <f>算出表!T43&amp;算出表!W43</f>
        <v/>
      </c>
      <c r="J49" s="299"/>
      <c r="K49" s="300"/>
      <c r="L49" s="290" t="str">
        <f>算出表!AG43</f>
        <v xml:space="preserve"> </v>
      </c>
      <c r="M49" s="290" t="str">
        <f t="shared" si="8"/>
        <v xml:space="preserve"> </v>
      </c>
      <c r="N49" s="290" t="str">
        <f>計算用シート!AO48</f>
        <v xml:space="preserve"> </v>
      </c>
      <c r="O49" s="290">
        <v>29</v>
      </c>
      <c r="P49" s="229"/>
      <c r="Q49" s="229"/>
      <c r="R49" s="229"/>
      <c r="S49" s="229"/>
      <c r="U49" s="288">
        <f>算出表!AD43*12+算出表!AF43</f>
        <v>0</v>
      </c>
      <c r="V49" s="290" t="str">
        <f t="shared" si="6"/>
        <v xml:space="preserve"> </v>
      </c>
      <c r="X49" s="228" t="str">
        <f t="shared" si="7"/>
        <v xml:space="preserve"> </v>
      </c>
      <c r="AK49" s="23">
        <v>30</v>
      </c>
      <c r="AL49" s="30" t="str">
        <f>IF(算出表!A44=4,CONCATENATE(算出表!B44+1988,"/",算出表!D44),IF(算出表!A44=5,CONCATENATE(算出表!B44+2018,"/",算出表!D44),CONCATENATE(算出表!B44+1925,"/",算出表!D44)))</f>
        <v>1925/0</v>
      </c>
      <c r="AM49" s="30" t="str">
        <f>IF(算出表!E44=4,CONCATENATE(算出表!F44+1988,"/",算出表!H44),IF(算出表!E44=5,CONCATENATE(算出表!F44+2018,"/",算出表!H44),CONCATENATE(算出表!F44+1925,"/",算出表!H44)))</f>
        <v>1925/0</v>
      </c>
      <c r="AN49" s="4" t="str">
        <f>IFERROR(IF(算出表!A44=0,-1,(DATEDIF($AL49,$AM49,"m")))," ")</f>
        <v xml:space="preserve"> </v>
      </c>
      <c r="AO49" s="4" t="str">
        <f t="shared" si="10"/>
        <v xml:space="preserve"> </v>
      </c>
      <c r="AP49" s="225" t="str">
        <f>IFERROR(IF(算出表!C44=0,-1,(DATEDIF($AL49,$AM49,"d")))," ")</f>
        <v xml:space="preserve"> </v>
      </c>
      <c r="AQ49" s="4" t="str">
        <f>IFERROR(IF(U50=0,AO49*算出表!AG44/100,U50*算出表!AG44/100)," ")</f>
        <v xml:space="preserve"> </v>
      </c>
      <c r="AR49" s="24"/>
      <c r="AS49" s="24"/>
      <c r="AT49" s="24"/>
      <c r="AU49" s="24"/>
      <c r="AV49" s="26"/>
      <c r="AX49" s="3" t="s">
        <v>1453</v>
      </c>
      <c r="AY49" s="3" t="s">
        <v>1449</v>
      </c>
      <c r="AZ49" s="3" t="s">
        <v>1472</v>
      </c>
      <c r="BA49" s="3" t="s">
        <v>1549</v>
      </c>
      <c r="BB49" s="3" t="str">
        <f t="shared" si="11"/>
        <v>衛生検査技師医療職二</v>
      </c>
      <c r="BE49" s="302" t="str">
        <f t="shared" si="12"/>
        <v>衛生検査技師医療職二短大卒</v>
      </c>
      <c r="BF49" s="286" t="s">
        <v>79</v>
      </c>
      <c r="BG49" s="286">
        <v>1</v>
      </c>
      <c r="BH49" s="286">
        <v>11</v>
      </c>
      <c r="BI49" s="286" t="s">
        <v>79</v>
      </c>
      <c r="BJ49" s="286">
        <v>1</v>
      </c>
      <c r="BK49" s="286">
        <v>31</v>
      </c>
      <c r="BP49" s="224"/>
      <c r="BQ49" s="224" t="s">
        <v>1503</v>
      </c>
      <c r="BR49" s="224" t="s">
        <v>1579</v>
      </c>
      <c r="BS49" s="224" t="str">
        <f>BO42&amp;BQ49&amp;BR49</f>
        <v>現業職その他会計年度任用職員と同一職</v>
      </c>
      <c r="BT49" s="3">
        <v>100</v>
      </c>
    </row>
    <row r="50" spans="5:72" ht="15" customHeight="1">
      <c r="E50" s="252">
        <v>50</v>
      </c>
      <c r="F50" s="267">
        <f>SUMIF(L21:L49,50,AQ20:AQ49)</f>
        <v>0</v>
      </c>
      <c r="G50" s="262"/>
      <c r="H50" s="262"/>
      <c r="I50" s="298" t="str">
        <f>算出表!T44&amp;算出表!W44</f>
        <v/>
      </c>
      <c r="J50" s="299"/>
      <c r="K50" s="300"/>
      <c r="L50" s="290" t="str">
        <f>算出表!AG44</f>
        <v xml:space="preserve"> </v>
      </c>
      <c r="M50" s="290" t="str">
        <f t="shared" si="8"/>
        <v xml:space="preserve"> </v>
      </c>
      <c r="N50" s="290" t="str">
        <f>計算用シート!AO49</f>
        <v xml:space="preserve"> </v>
      </c>
      <c r="O50" s="290">
        <v>30</v>
      </c>
      <c r="P50" s="232"/>
      <c r="Q50" s="232"/>
      <c r="R50" s="232"/>
      <c r="S50" s="232"/>
      <c r="T50" s="232"/>
      <c r="U50" s="288">
        <f>算出表!AD44*12+算出表!AF44</f>
        <v>0</v>
      </c>
      <c r="V50" s="290" t="str">
        <f t="shared" si="6"/>
        <v xml:space="preserve"> </v>
      </c>
      <c r="W50" s="232"/>
      <c r="X50" s="228" t="str">
        <f t="shared" si="7"/>
        <v xml:space="preserve"> </v>
      </c>
      <c r="Y50" s="232"/>
      <c r="Z50" s="232"/>
      <c r="AA50" s="232"/>
      <c r="AB50" s="232"/>
      <c r="AC50" s="232"/>
      <c r="AD50" s="232"/>
      <c r="AE50" s="232"/>
      <c r="AF50" s="232"/>
      <c r="AG50" s="232"/>
      <c r="AH50" s="233"/>
      <c r="AI50" s="233"/>
      <c r="AJ50" s="41"/>
      <c r="AK50" s="42"/>
      <c r="AL50" s="24"/>
      <c r="AM50" s="24"/>
      <c r="AN50" s="24"/>
      <c r="AO50" s="24" t="e">
        <f>SUM(AO20:AO49)</f>
        <v>#VALUE!</v>
      </c>
      <c r="AP50" s="225">
        <f>SUM(AP20:AP49)</f>
        <v>0</v>
      </c>
      <c r="AQ50" s="24">
        <f>SUM(AQ20:AQ49)</f>
        <v>0</v>
      </c>
      <c r="AR50" s="24">
        <f>ROUNDDOWN(AQ50,0)</f>
        <v>0</v>
      </c>
      <c r="AS50" s="24">
        <f>ROUNDDOWN(AR50/12,0)</f>
        <v>0</v>
      </c>
      <c r="AT50" s="24" t="s">
        <v>1</v>
      </c>
      <c r="AU50" s="24">
        <f>AR50-AS50*12</f>
        <v>0</v>
      </c>
      <c r="AV50" s="26" t="s">
        <v>12</v>
      </c>
      <c r="AX50" s="3" t="s">
        <v>1454</v>
      </c>
      <c r="AY50" s="3" t="s">
        <v>1424</v>
      </c>
      <c r="AZ50" s="3" t="s">
        <v>1472</v>
      </c>
      <c r="BA50" s="3" t="s">
        <v>1557</v>
      </c>
      <c r="BB50" s="3" t="str">
        <f t="shared" si="11"/>
        <v>診療放射線技師医療職二</v>
      </c>
      <c r="BE50" s="302" t="str">
        <f t="shared" si="12"/>
        <v>診療放射線技師医療職二大学卒</v>
      </c>
      <c r="BF50" s="286" t="s">
        <v>79</v>
      </c>
      <c r="BG50" s="286">
        <v>1</v>
      </c>
      <c r="BH50" s="286">
        <v>23</v>
      </c>
      <c r="BI50" s="286" t="s">
        <v>79</v>
      </c>
      <c r="BJ50" s="286">
        <v>1</v>
      </c>
      <c r="BK50" s="286">
        <v>31</v>
      </c>
      <c r="BP50" s="224"/>
      <c r="BQ50" s="224" t="s">
        <v>1503</v>
      </c>
      <c r="BR50" s="3" t="s">
        <v>1578</v>
      </c>
      <c r="BS50" s="224" t="str">
        <f>BO42&amp;BQ50&amp;BR50</f>
        <v>現業職その他免許・資格業務（非常勤・臨時）</v>
      </c>
      <c r="BT50" s="3">
        <v>80</v>
      </c>
    </row>
    <row r="51" spans="5:72" ht="15" customHeight="1">
      <c r="F51" s="263"/>
      <c r="G51" s="263"/>
      <c r="H51" s="263"/>
      <c r="I51" s="481"/>
      <c r="J51" s="481"/>
      <c r="K51" s="234"/>
      <c r="L51" s="234"/>
      <c r="M51" s="235">
        <f>SUM(M21:M50)</f>
        <v>0</v>
      </c>
      <c r="N51" s="56">
        <f>ROUNDDOWN(V51/12,0)</f>
        <v>0</v>
      </c>
      <c r="O51" s="56" t="s">
        <v>1</v>
      </c>
      <c r="P51" s="56">
        <f>V51-N51*12</f>
        <v>0</v>
      </c>
      <c r="Q51" s="56" t="s">
        <v>12</v>
      </c>
      <c r="R51" s="234"/>
      <c r="S51" s="234"/>
      <c r="T51" s="234"/>
      <c r="U51" s="234"/>
      <c r="V51" s="235">
        <f>SUM(V21:V50)</f>
        <v>0</v>
      </c>
      <c r="W51" s="234"/>
      <c r="X51" s="234"/>
      <c r="Y51" s="234"/>
      <c r="Z51" s="234"/>
      <c r="AA51" s="234"/>
      <c r="AB51" s="234"/>
      <c r="AC51" s="234"/>
      <c r="AD51" s="234"/>
      <c r="AE51" s="234"/>
      <c r="AF51" s="234"/>
      <c r="AG51" s="234"/>
      <c r="AH51" s="234"/>
      <c r="AI51" s="236"/>
      <c r="AJ51" s="43"/>
      <c r="AK51" s="44"/>
      <c r="AL51" s="43"/>
      <c r="AM51" s="43"/>
      <c r="AN51" s="43"/>
      <c r="AO51" s="43"/>
      <c r="AP51" s="43"/>
      <c r="AQ51" s="43"/>
      <c r="AR51" s="24">
        <f>AQ50-AR50</f>
        <v>0</v>
      </c>
      <c r="AS51" s="24"/>
      <c r="AT51" s="24"/>
      <c r="AU51" s="24">
        <f>AR51*10</f>
        <v>0</v>
      </c>
      <c r="AV51" s="26" t="s">
        <v>3</v>
      </c>
      <c r="AX51" s="3" t="s">
        <v>1455</v>
      </c>
      <c r="AY51" s="3" t="s">
        <v>1424</v>
      </c>
      <c r="AZ51" s="3" t="s">
        <v>1472</v>
      </c>
      <c r="BA51" s="3" t="s">
        <v>1435</v>
      </c>
      <c r="BB51" s="3" t="str">
        <f t="shared" si="11"/>
        <v>診療放射線技師医療職二</v>
      </c>
      <c r="BE51" s="302" t="str">
        <f t="shared" si="12"/>
        <v>診療放射線技師医療職二短大３卒</v>
      </c>
      <c r="BF51" s="286" t="s">
        <v>79</v>
      </c>
      <c r="BG51" s="286">
        <v>1</v>
      </c>
      <c r="BH51" s="286">
        <v>17</v>
      </c>
      <c r="BI51" s="286" t="s">
        <v>79</v>
      </c>
      <c r="BJ51" s="286">
        <v>1</v>
      </c>
      <c r="BK51" s="286">
        <v>31</v>
      </c>
      <c r="BO51" s="225"/>
      <c r="BP51" s="224"/>
      <c r="BQ51" s="224" t="s">
        <v>1503</v>
      </c>
      <c r="BR51" s="3" t="s">
        <v>1584</v>
      </c>
      <c r="BS51" s="224" t="str">
        <f>BO42&amp;BQ51&amp;BR51</f>
        <v>現業職その他免許・資格業務（産休代替）</v>
      </c>
      <c r="BT51" s="3">
        <v>80</v>
      </c>
    </row>
    <row r="52" spans="5:72" ht="15" customHeight="1">
      <c r="F52" s="296"/>
      <c r="G52" s="296"/>
      <c r="H52" s="296"/>
      <c r="I52" s="478"/>
      <c r="J52" s="478"/>
      <c r="K52" s="234"/>
      <c r="L52" s="234"/>
      <c r="M52" s="235"/>
      <c r="N52" s="56"/>
      <c r="O52" s="56"/>
      <c r="P52" s="56"/>
      <c r="Q52" s="56"/>
      <c r="R52" s="234"/>
      <c r="S52" s="234"/>
      <c r="T52" s="234"/>
      <c r="U52" s="234"/>
      <c r="W52" s="234"/>
      <c r="X52" s="234"/>
      <c r="Y52" s="234"/>
      <c r="Z52" s="234"/>
      <c r="AA52" s="234"/>
      <c r="AB52" s="234"/>
      <c r="AC52" s="234"/>
      <c r="AD52" s="234"/>
      <c r="AE52" s="234"/>
      <c r="AF52" s="234"/>
      <c r="AG52" s="234"/>
      <c r="AH52" s="234"/>
      <c r="AI52" s="234"/>
      <c r="AJ52" s="43"/>
      <c r="AK52" s="46"/>
      <c r="AL52" s="47"/>
      <c r="AM52" s="47"/>
      <c r="AN52" s="47"/>
      <c r="AO52" s="47"/>
      <c r="AP52" s="47"/>
      <c r="AQ52" s="47"/>
      <c r="AR52" s="48"/>
      <c r="AS52" s="48"/>
      <c r="AT52" s="48"/>
      <c r="AU52" s="48"/>
      <c r="AV52" s="49"/>
      <c r="AX52" s="3" t="s">
        <v>1456</v>
      </c>
      <c r="AY52" s="3" t="s">
        <v>1425</v>
      </c>
      <c r="AZ52" s="3" t="s">
        <v>1472</v>
      </c>
      <c r="BA52" s="3" t="s">
        <v>1557</v>
      </c>
      <c r="BB52" s="3" t="str">
        <f t="shared" si="11"/>
        <v>臨床検査技師医療職二</v>
      </c>
      <c r="BE52" s="302" t="str">
        <f t="shared" si="12"/>
        <v>臨床検査技師医療職二大学卒</v>
      </c>
      <c r="BF52" s="286" t="s">
        <v>79</v>
      </c>
      <c r="BG52" s="286">
        <v>1</v>
      </c>
      <c r="BH52" s="286">
        <v>23</v>
      </c>
      <c r="BI52" s="286" t="s">
        <v>79</v>
      </c>
      <c r="BJ52" s="286">
        <v>1</v>
      </c>
      <c r="BK52" s="286">
        <v>31</v>
      </c>
      <c r="BP52" s="224"/>
      <c r="BQ52" s="224" t="s">
        <v>1503</v>
      </c>
      <c r="BR52" s="224" t="s">
        <v>1503</v>
      </c>
      <c r="BS52" s="224" t="str">
        <f>BO42&amp;BQ52&amp;BR52</f>
        <v>現業職その他その他</v>
      </c>
      <c r="BT52" s="3">
        <v>50</v>
      </c>
    </row>
    <row r="53" spans="5:72" ht="15" customHeight="1">
      <c r="E53" s="252">
        <v>100</v>
      </c>
      <c r="F53" s="267">
        <f>SUMIF(L53:L55,100,AQ54:AQ56)</f>
        <v>0</v>
      </c>
      <c r="G53" s="267">
        <f>ROUNDUP(F53,0)</f>
        <v>0</v>
      </c>
      <c r="H53" s="263"/>
      <c r="I53" s="298" t="str">
        <f>算出表!T48&amp;算出表!W48</f>
        <v/>
      </c>
      <c r="J53" s="309"/>
      <c r="K53" s="309"/>
      <c r="L53" s="290" t="str">
        <f>算出表!AG48</f>
        <v xml:space="preserve"> </v>
      </c>
      <c r="M53" s="288">
        <v>31</v>
      </c>
      <c r="N53" s="56"/>
      <c r="O53" s="56"/>
      <c r="P53" s="56"/>
      <c r="Q53" s="56"/>
      <c r="R53" s="234"/>
      <c r="S53" s="234"/>
      <c r="T53" s="234"/>
      <c r="U53" s="234"/>
      <c r="W53" s="234"/>
      <c r="X53" s="234"/>
      <c r="Y53" s="234"/>
      <c r="Z53" s="234"/>
      <c r="AA53" s="234"/>
      <c r="AB53" s="234"/>
      <c r="AC53" s="234"/>
      <c r="AD53" s="234"/>
      <c r="AE53" s="234"/>
      <c r="AF53" s="234"/>
      <c r="AG53" s="234"/>
      <c r="AH53" s="234"/>
      <c r="AI53" s="56"/>
      <c r="AJ53" s="43"/>
      <c r="AK53" s="43"/>
      <c r="AL53" s="43"/>
      <c r="AM53" s="43"/>
      <c r="AN53" s="43"/>
      <c r="AO53" s="43"/>
      <c r="AP53" s="43"/>
      <c r="AQ53" s="43"/>
      <c r="AX53" s="3" t="s">
        <v>1428</v>
      </c>
      <c r="AY53" s="3" t="s">
        <v>1425</v>
      </c>
      <c r="AZ53" s="3" t="s">
        <v>1472</v>
      </c>
      <c r="BA53" s="3" t="s">
        <v>1435</v>
      </c>
      <c r="BB53" s="3" t="str">
        <f t="shared" si="11"/>
        <v>臨床検査技師医療職二</v>
      </c>
      <c r="BE53" s="302" t="str">
        <f t="shared" si="12"/>
        <v>臨床検査技師医療職二短大３卒</v>
      </c>
      <c r="BF53" s="286" t="s">
        <v>79</v>
      </c>
      <c r="BG53" s="286">
        <v>1</v>
      </c>
      <c r="BH53" s="286">
        <v>17</v>
      </c>
      <c r="BI53" s="286" t="s">
        <v>79</v>
      </c>
      <c r="BJ53" s="286">
        <v>1</v>
      </c>
      <c r="BK53" s="286">
        <v>31</v>
      </c>
      <c r="BP53" s="224"/>
      <c r="BQ53" s="224" t="s">
        <v>1503</v>
      </c>
      <c r="BR53" s="224" t="s">
        <v>1567</v>
      </c>
      <c r="BS53" s="224" t="str">
        <f>BO42&amp;BQ53&amp;BR53</f>
        <v>現業職その他その他（無免）</v>
      </c>
    </row>
    <row r="54" spans="5:72" ht="15" customHeight="1">
      <c r="E54" s="252" t="s">
        <v>1483</v>
      </c>
      <c r="F54" s="267">
        <f>F55+F56</f>
        <v>0</v>
      </c>
      <c r="G54" s="267">
        <f>ROUNDUP(F54,0)</f>
        <v>0</v>
      </c>
      <c r="H54" s="263"/>
      <c r="I54" s="298" t="str">
        <f>算出表!T49&amp;算出表!W49</f>
        <v/>
      </c>
      <c r="J54" s="299"/>
      <c r="K54" s="299"/>
      <c r="L54" s="290" t="str">
        <f>算出表!AG49</f>
        <v xml:space="preserve"> </v>
      </c>
      <c r="M54" s="288">
        <v>32</v>
      </c>
      <c r="N54" s="56"/>
      <c r="O54" s="56"/>
      <c r="P54" s="56"/>
      <c r="Q54" s="56"/>
      <c r="R54" s="234"/>
      <c r="S54" s="234"/>
      <c r="T54" s="234"/>
      <c r="U54" s="234"/>
      <c r="W54" s="234"/>
      <c r="X54" s="234"/>
      <c r="Y54" s="234"/>
      <c r="Z54" s="234"/>
      <c r="AA54" s="234"/>
      <c r="AB54" s="234"/>
      <c r="AC54" s="234"/>
      <c r="AD54" s="234"/>
      <c r="AE54" s="234"/>
      <c r="AF54" s="234"/>
      <c r="AG54" s="234"/>
      <c r="AH54" s="234"/>
      <c r="AI54" s="56"/>
      <c r="AK54" s="20">
        <v>31</v>
      </c>
      <c r="AL54" s="305" t="str">
        <f>IF(算出表!A48=4,CONCATENATE(算出表!B48+1988,"/",算出表!D48),IF(算出表!A48=5,CONCATENATE(算出表!B48+2018,"/",算出表!D48),CONCATENATE(算出表!B48+1925,"/",算出表!D48)))</f>
        <v>1925/0</v>
      </c>
      <c r="AM54" s="305" t="str">
        <f>IF(算出表!E48=4,CONCATENATE(算出表!F48+1988,"/",算出表!H48),IF(算出表!E48=5,CONCATENATE(算出表!F48+2018,"/",算出表!H48),CONCATENATE(算出表!F48+1925,"/",算出表!H48)))</f>
        <v>1925/0</v>
      </c>
      <c r="AN54" s="306" t="str">
        <f>IFERROR(IF(算出表!A48=0,-1,(DATEDIF($AL54,$AM54,"m")))," ")</f>
        <v xml:space="preserve"> </v>
      </c>
      <c r="AO54" s="306" t="str">
        <f>IFERROR((AN54+1)," ")</f>
        <v xml:space="preserve"> </v>
      </c>
      <c r="AP54" s="307" t="str">
        <f>IFERROR(IF(算出表!C48=0,-1,(DATEDIF($AL54,$AM54,"d")))," ")</f>
        <v xml:space="preserve"> </v>
      </c>
      <c r="AQ54" s="306" t="str">
        <f>IFERROR((AO54*算出表!AG48/100)," ")</f>
        <v xml:space="preserve"> </v>
      </c>
      <c r="AR54" s="21"/>
      <c r="AS54" s="21"/>
      <c r="AT54" s="21"/>
      <c r="AU54" s="21"/>
      <c r="AV54" s="22"/>
      <c r="AX54" s="3" t="s">
        <v>1480</v>
      </c>
      <c r="AY54" s="3" t="s">
        <v>1450</v>
      </c>
      <c r="AZ54" s="3" t="s">
        <v>1472</v>
      </c>
      <c r="BA54" s="3" t="s">
        <v>1557</v>
      </c>
      <c r="BB54" s="3" t="str">
        <f t="shared" si="11"/>
        <v>理学療法士医療職二</v>
      </c>
      <c r="BE54" s="302" t="str">
        <f t="shared" si="12"/>
        <v>理学療法士医療職二大学卒</v>
      </c>
      <c r="BF54" s="286" t="s">
        <v>79</v>
      </c>
      <c r="BG54" s="286">
        <v>1</v>
      </c>
      <c r="BH54" s="286">
        <v>23</v>
      </c>
      <c r="BI54" s="286" t="s">
        <v>79</v>
      </c>
      <c r="BJ54" s="286">
        <v>1</v>
      </c>
      <c r="BK54" s="286">
        <v>31</v>
      </c>
    </row>
    <row r="55" spans="5:72" ht="15" customHeight="1">
      <c r="E55" s="252">
        <v>80</v>
      </c>
      <c r="F55" s="267">
        <f>SUMIF(L53:L55,80,AQ54:AQ56)</f>
        <v>0</v>
      </c>
      <c r="G55" s="262"/>
      <c r="H55" s="263"/>
      <c r="I55" s="298" t="str">
        <f>算出表!T50&amp;算出表!W50</f>
        <v/>
      </c>
      <c r="J55" s="299"/>
      <c r="K55" s="299"/>
      <c r="L55" s="290" t="str">
        <f>算出表!AG50</f>
        <v xml:space="preserve"> </v>
      </c>
      <c r="M55" s="288">
        <v>33</v>
      </c>
      <c r="N55" s="56"/>
      <c r="O55" s="56"/>
      <c r="P55" s="56"/>
      <c r="Q55" s="56"/>
      <c r="R55" s="234"/>
      <c r="S55" s="234"/>
      <c r="T55" s="234"/>
      <c r="U55" s="234"/>
      <c r="W55" s="234"/>
      <c r="X55" s="234"/>
      <c r="Y55" s="234"/>
      <c r="Z55" s="234"/>
      <c r="AA55" s="234"/>
      <c r="AB55" s="234"/>
      <c r="AC55" s="234"/>
      <c r="AD55" s="234"/>
      <c r="AE55" s="234"/>
      <c r="AF55" s="234"/>
      <c r="AG55" s="234"/>
      <c r="AH55" s="234"/>
      <c r="AI55" s="56"/>
      <c r="AK55" s="23">
        <v>32</v>
      </c>
      <c r="AL55" s="30" t="str">
        <f>IF(算出表!A49=4,CONCATENATE(算出表!B49+1988,"/",算出表!D49),IF(算出表!A49=5,CONCATENATE(算出表!B49+2018,"/",算出表!D49),CONCATENATE(算出表!B49+1925,"/",算出表!D49)))</f>
        <v>1925/0</v>
      </c>
      <c r="AM55" s="30" t="str">
        <f>IF(算出表!E49=4,CONCATENATE(算出表!F49+1988,"/",算出表!H49),IF(算出表!E49=5,CONCATENATE(算出表!F49+2018,"/",算出表!H49),CONCATENATE(算出表!F49+1925,"/",算出表!H49)))</f>
        <v>1925/0</v>
      </c>
      <c r="AN55" s="4" t="str">
        <f>IFERROR(IF(算出表!A49=0,-1,(DATEDIF($AL55,$AM55,"m")))," ")</f>
        <v xml:space="preserve"> </v>
      </c>
      <c r="AO55" s="4" t="str">
        <f>IFERROR((AN55+1)," ")</f>
        <v xml:space="preserve"> </v>
      </c>
      <c r="AP55" s="225" t="str">
        <f>IFERROR(IF(算出表!C49=0,-1,(DATEDIF($AL55,$AM55,"d")))," ")</f>
        <v xml:space="preserve"> </v>
      </c>
      <c r="AQ55" s="4" t="str">
        <f>IFERROR((AO55*算出表!AG49/100)," ")</f>
        <v xml:space="preserve"> </v>
      </c>
      <c r="AR55" s="24"/>
      <c r="AS55" s="24"/>
      <c r="AT55" s="24"/>
      <c r="AU55" s="24"/>
      <c r="AV55" s="26"/>
      <c r="AX55" s="3" t="s">
        <v>1427</v>
      </c>
      <c r="AY55" s="3" t="s">
        <v>1450</v>
      </c>
      <c r="AZ55" s="3" t="s">
        <v>1472</v>
      </c>
      <c r="BA55" s="3" t="s">
        <v>1435</v>
      </c>
      <c r="BB55" s="3" t="str">
        <f t="shared" si="11"/>
        <v>理学療法士医療職二</v>
      </c>
      <c r="BE55" s="302" t="str">
        <f t="shared" si="12"/>
        <v>理学療法士医療職二短大３卒</v>
      </c>
      <c r="BF55" s="286" t="s">
        <v>79</v>
      </c>
      <c r="BG55" s="286">
        <v>1</v>
      </c>
      <c r="BH55" s="286">
        <v>17</v>
      </c>
      <c r="BI55" s="286" t="s">
        <v>79</v>
      </c>
      <c r="BJ55" s="286">
        <v>1</v>
      </c>
      <c r="BK55" s="286">
        <v>31</v>
      </c>
    </row>
    <row r="56" spans="5:72" ht="15" customHeight="1">
      <c r="E56" s="252">
        <v>50</v>
      </c>
      <c r="F56" s="267">
        <f>SUMIF(L53:L55,50,AQ54:AQ56)</f>
        <v>0</v>
      </c>
      <c r="G56" s="262"/>
      <c r="H56" s="263"/>
      <c r="I56" s="298" t="str">
        <f>算出表!T51&amp;算出表!W51</f>
        <v/>
      </c>
      <c r="J56" s="299"/>
      <c r="K56" s="299"/>
      <c r="L56" s="290" t="str">
        <f>算出表!AG51</f>
        <v xml:space="preserve"> </v>
      </c>
      <c r="M56" s="288">
        <v>34</v>
      </c>
      <c r="N56" s="56"/>
      <c r="O56" s="56"/>
      <c r="P56" s="56"/>
      <c r="Q56" s="56"/>
      <c r="R56" s="234"/>
      <c r="S56" s="234"/>
      <c r="T56" s="234"/>
      <c r="U56" s="234"/>
      <c r="W56" s="234"/>
      <c r="X56" s="234"/>
      <c r="Y56" s="234"/>
      <c r="Z56" s="234"/>
      <c r="AA56" s="234"/>
      <c r="AB56" s="234"/>
      <c r="AC56" s="234"/>
      <c r="AD56" s="234"/>
      <c r="AE56" s="234"/>
      <c r="AF56" s="234"/>
      <c r="AG56" s="234"/>
      <c r="AH56" s="234"/>
      <c r="AI56" s="56"/>
      <c r="AK56" s="23">
        <v>33</v>
      </c>
      <c r="AL56" s="30" t="str">
        <f>IF(算出表!A50=4,CONCATENATE(算出表!B50+1988,"/",算出表!D50),IF(算出表!A50=5,CONCATENATE(算出表!B50+2018,"/",算出表!D50),CONCATENATE(算出表!B50+1925,"/",算出表!D50)))</f>
        <v>1925/0</v>
      </c>
      <c r="AM56" s="30" t="str">
        <f>IF(算出表!E50=4,CONCATENATE(算出表!F50+1988,"/",算出表!H50),IF(算出表!E50=5,CONCATENATE(算出表!F50+2018,"/",算出表!H50),CONCATENATE(算出表!F50+1925,"/",算出表!H50)))</f>
        <v>1925/0</v>
      </c>
      <c r="AN56" s="4" t="str">
        <f>IFERROR(IF(算出表!A50=0,-1,(DATEDIF($AL56,$AM56,"m")))," ")</f>
        <v xml:space="preserve"> </v>
      </c>
      <c r="AO56" s="4" t="str">
        <f>IFERROR((AN56+1)," ")</f>
        <v xml:space="preserve"> </v>
      </c>
      <c r="AP56" s="225" t="str">
        <f>IFERROR(IF(算出表!C50=0,-1,(DATEDIF($AL56,$AM56,"d")))," ")</f>
        <v xml:space="preserve"> </v>
      </c>
      <c r="AQ56" s="4" t="str">
        <f>IFERROR((AO56*算出表!AG50/100)," ")</f>
        <v xml:space="preserve"> </v>
      </c>
      <c r="AR56" s="24"/>
      <c r="AS56" s="24"/>
      <c r="AT56" s="24"/>
      <c r="AU56" s="24"/>
      <c r="AV56" s="26"/>
      <c r="AX56" s="3" t="s">
        <v>1481</v>
      </c>
      <c r="AY56" s="3" t="s">
        <v>1451</v>
      </c>
      <c r="AZ56" s="3" t="s">
        <v>1472</v>
      </c>
      <c r="BA56" s="3" t="s">
        <v>1557</v>
      </c>
      <c r="BB56" s="3" t="str">
        <f t="shared" si="11"/>
        <v>作業療法士医療職二</v>
      </c>
      <c r="BE56" s="302" t="str">
        <f t="shared" si="12"/>
        <v>作業療法士医療職二大学卒</v>
      </c>
      <c r="BF56" s="286" t="s">
        <v>79</v>
      </c>
      <c r="BG56" s="286">
        <v>1</v>
      </c>
      <c r="BH56" s="286">
        <v>23</v>
      </c>
      <c r="BI56" s="286" t="s">
        <v>79</v>
      </c>
      <c r="BJ56" s="286">
        <v>1</v>
      </c>
      <c r="BK56" s="286">
        <v>31</v>
      </c>
    </row>
    <row r="57" spans="5:72" ht="15" customHeight="1">
      <c r="F57" s="263"/>
      <c r="G57" s="263"/>
      <c r="H57" s="263"/>
      <c r="I57" s="298" t="str">
        <f>算出表!T52&amp;算出表!W52</f>
        <v/>
      </c>
      <c r="J57" s="299"/>
      <c r="K57" s="299"/>
      <c r="L57" s="290" t="str">
        <f>算出表!AG52</f>
        <v xml:space="preserve"> </v>
      </c>
      <c r="M57" s="288">
        <v>35</v>
      </c>
      <c r="N57" s="56"/>
      <c r="O57" s="56"/>
      <c r="P57" s="56"/>
      <c r="Q57" s="56"/>
      <c r="R57" s="234"/>
      <c r="S57" s="234"/>
      <c r="T57" s="234"/>
      <c r="U57" s="234"/>
      <c r="W57" s="234"/>
      <c r="X57" s="234"/>
      <c r="Y57" s="234"/>
      <c r="Z57" s="234"/>
      <c r="AA57" s="234"/>
      <c r="AB57" s="234"/>
      <c r="AC57" s="234"/>
      <c r="AD57" s="234"/>
      <c r="AE57" s="234"/>
      <c r="AF57" s="234"/>
      <c r="AG57" s="234"/>
      <c r="AH57" s="234"/>
      <c r="AI57" s="56"/>
      <c r="AK57" s="23">
        <v>34</v>
      </c>
      <c r="AL57" s="30" t="str">
        <f>IF(算出表!A51=4,CONCATENATE(算出表!B51+1988,"/",算出表!D51),IF(算出表!A51=5,CONCATENATE(算出表!B51+2018,"/",算出表!D51),CONCATENATE(算出表!B51+1925,"/",算出表!D51)))</f>
        <v>1925/0</v>
      </c>
      <c r="AM57" s="30" t="str">
        <f>IF(算出表!E51=4,CONCATENATE(算出表!F51+1988,"/",算出表!H51),IF(算出表!E51=5,CONCATENATE(算出表!F51+2018,"/",算出表!H51),CONCATENATE(算出表!F51+1925,"/",算出表!H51)))</f>
        <v>1925/0</v>
      </c>
      <c r="AN57" s="4" t="str">
        <f>IFERROR(IF(算出表!A51=0,-1,(DATEDIF($AL57,$AM57,"m")))," ")</f>
        <v xml:space="preserve"> </v>
      </c>
      <c r="AO57" s="4" t="str">
        <f>IFERROR((AN57+1)," ")</f>
        <v xml:space="preserve"> </v>
      </c>
      <c r="AP57" s="225" t="str">
        <f>IFERROR(IF(算出表!C51=0,-1,(DATEDIF($AL57,$AM57,"d")))," ")</f>
        <v xml:space="preserve"> </v>
      </c>
      <c r="AQ57" s="4" t="str">
        <f>IFERROR((AO57*算出表!AG51/100)," ")</f>
        <v xml:space="preserve"> </v>
      </c>
      <c r="AR57" s="24"/>
      <c r="AS57" s="24"/>
      <c r="AT57" s="24"/>
      <c r="AU57" s="24"/>
      <c r="AV57" s="26"/>
      <c r="AX57" s="3" t="s">
        <v>1457</v>
      </c>
      <c r="AY57" s="3" t="s">
        <v>1451</v>
      </c>
      <c r="AZ57" s="3" t="s">
        <v>1472</v>
      </c>
      <c r="BA57" s="3" t="s">
        <v>1435</v>
      </c>
      <c r="BB57" s="3" t="str">
        <f t="shared" si="11"/>
        <v>作業療法士医療職二</v>
      </c>
      <c r="BE57" s="302" t="str">
        <f t="shared" si="12"/>
        <v>作業療法士医療職二短大３卒</v>
      </c>
      <c r="BF57" s="286" t="s">
        <v>79</v>
      </c>
      <c r="BG57" s="286">
        <v>1</v>
      </c>
      <c r="BH57" s="286">
        <v>17</v>
      </c>
      <c r="BI57" s="286" t="s">
        <v>79</v>
      </c>
      <c r="BJ57" s="286">
        <v>1</v>
      </c>
      <c r="BK57" s="286">
        <v>31</v>
      </c>
    </row>
    <row r="58" spans="5:72" ht="15" customHeight="1">
      <c r="F58" s="251"/>
      <c r="G58" s="251"/>
      <c r="H58" s="251"/>
      <c r="N58" s="56"/>
      <c r="O58" s="56"/>
      <c r="P58" s="56"/>
      <c r="Q58" s="56"/>
      <c r="R58" s="234"/>
      <c r="S58" s="234"/>
      <c r="T58" s="234"/>
      <c r="U58" s="234"/>
      <c r="W58" s="234"/>
      <c r="X58" s="234"/>
      <c r="Y58" s="234"/>
      <c r="Z58" s="234"/>
      <c r="AA58" s="234"/>
      <c r="AB58" s="234"/>
      <c r="AC58" s="234"/>
      <c r="AD58" s="234"/>
      <c r="AE58" s="234"/>
      <c r="AF58" s="234"/>
      <c r="AG58" s="234"/>
      <c r="AH58" s="234"/>
      <c r="AI58" s="56"/>
      <c r="AK58" s="23">
        <v>35</v>
      </c>
      <c r="AL58" s="30" t="str">
        <f>IF(算出表!A52=4,CONCATENATE(算出表!B52+1988,"/",算出表!D52),IF(算出表!A52=5,CONCATENATE(算出表!B52+2018,"/",算出表!D52),CONCATENATE(算出表!B52+1925,"/",算出表!D52)))</f>
        <v>1925/0</v>
      </c>
      <c r="AM58" s="30" t="str">
        <f>IF(算出表!E52=4,CONCATENATE(算出表!F52+1988,"/",算出表!H52),IF(算出表!E52=5,CONCATENATE(算出表!F52+2018,"/",算出表!H52),CONCATENATE(算出表!F52+1925,"/",算出表!H52)))</f>
        <v>1925/0</v>
      </c>
      <c r="AN58" s="4" t="str">
        <f>IFERROR(IF(算出表!A52=0,-1,(DATEDIF($AL58,$AM58,"m")))," ")</f>
        <v xml:space="preserve"> </v>
      </c>
      <c r="AO58" s="4" t="str">
        <f>IFERROR((AN58+1)," ")</f>
        <v xml:space="preserve"> </v>
      </c>
      <c r="AP58" s="225" t="str">
        <f>IFERROR(IF(算出表!C52=0,-1,(DATEDIF($AL58,$AM58,"d")))," ")</f>
        <v xml:space="preserve"> </v>
      </c>
      <c r="AQ58" s="4" t="str">
        <f>IFERROR((AO58*算出表!AG52/100)," ")</f>
        <v xml:space="preserve"> </v>
      </c>
      <c r="AR58" s="24"/>
      <c r="AS58" s="24"/>
      <c r="AT58" s="24"/>
      <c r="AU58" s="24"/>
      <c r="AV58" s="26"/>
      <c r="AX58" s="3" t="s">
        <v>1458</v>
      </c>
      <c r="AY58" s="3" t="s">
        <v>1452</v>
      </c>
      <c r="AZ58" s="3" t="s">
        <v>1472</v>
      </c>
      <c r="BA58" s="3" t="s">
        <v>1557</v>
      </c>
      <c r="BB58" s="3" t="str">
        <f t="shared" si="11"/>
        <v>言語聴覚士医療職二</v>
      </c>
      <c r="BE58" s="302" t="str">
        <f t="shared" si="12"/>
        <v>言語聴覚士医療職二大学卒</v>
      </c>
      <c r="BF58" s="286" t="s">
        <v>79</v>
      </c>
      <c r="BG58" s="286">
        <v>1</v>
      </c>
      <c r="BH58" s="286">
        <v>23</v>
      </c>
      <c r="BI58" s="286" t="s">
        <v>79</v>
      </c>
      <c r="BJ58" s="286">
        <v>1</v>
      </c>
      <c r="BK58" s="286">
        <v>31</v>
      </c>
    </row>
    <row r="59" spans="5:72" ht="15" customHeight="1">
      <c r="F59" s="251"/>
      <c r="G59" s="251"/>
      <c r="H59" s="251"/>
      <c r="N59" s="56"/>
      <c r="O59" s="56"/>
      <c r="P59" s="56"/>
      <c r="Q59" s="56"/>
      <c r="R59" s="234"/>
      <c r="S59" s="234"/>
      <c r="T59" s="234"/>
      <c r="U59" s="234"/>
      <c r="W59" s="234"/>
      <c r="X59" s="234"/>
      <c r="Y59" s="234"/>
      <c r="Z59" s="234"/>
      <c r="AA59" s="234"/>
      <c r="AB59" s="234"/>
      <c r="AC59" s="234"/>
      <c r="AD59" s="234"/>
      <c r="AE59" s="234"/>
      <c r="AF59" s="234"/>
      <c r="AG59" s="234"/>
      <c r="AH59" s="234"/>
      <c r="AK59" s="23"/>
      <c r="AL59" s="24"/>
      <c r="AM59" s="24"/>
      <c r="AN59" s="24"/>
      <c r="AO59" s="24">
        <f>SUM(AO54:AO56)</f>
        <v>0</v>
      </c>
      <c r="AP59" s="225">
        <f>SUM(AP54:AP56)</f>
        <v>0</v>
      </c>
      <c r="AQ59" s="24">
        <f>SUM(AQ54:AQ56)</f>
        <v>0</v>
      </c>
      <c r="AR59" s="24">
        <f>ROUNDDOWN(AQ59,0)</f>
        <v>0</v>
      </c>
      <c r="AS59" s="24">
        <f>ROUNDDOWN(AR59/12,0)</f>
        <v>0</v>
      </c>
      <c r="AT59" s="24" t="s">
        <v>1</v>
      </c>
      <c r="AU59" s="24">
        <f>AR59-AS59*12</f>
        <v>0</v>
      </c>
      <c r="AV59" s="26" t="s">
        <v>12</v>
      </c>
      <c r="AX59" s="3" t="s">
        <v>1459</v>
      </c>
      <c r="AY59" s="3" t="s">
        <v>1452</v>
      </c>
      <c r="AZ59" s="3" t="s">
        <v>1472</v>
      </c>
      <c r="BA59" s="3" t="s">
        <v>1435</v>
      </c>
      <c r="BB59" s="3" t="str">
        <f t="shared" si="11"/>
        <v>言語聴覚士医療職二</v>
      </c>
      <c r="BE59" s="302" t="str">
        <f t="shared" si="12"/>
        <v>言語聴覚士医療職二短大３卒</v>
      </c>
      <c r="BF59" s="286" t="s">
        <v>79</v>
      </c>
      <c r="BG59" s="286">
        <v>1</v>
      </c>
      <c r="BH59" s="286">
        <v>17</v>
      </c>
      <c r="BI59" s="286" t="s">
        <v>79</v>
      </c>
      <c r="BJ59" s="286">
        <v>1</v>
      </c>
      <c r="BK59" s="286">
        <v>31</v>
      </c>
    </row>
    <row r="60" spans="5:72" ht="14.25" customHeight="1">
      <c r="F60" s="251"/>
      <c r="G60" s="251"/>
      <c r="H60" s="251"/>
      <c r="N60" s="234" t="s">
        <v>1487</v>
      </c>
      <c r="O60" s="285" t="s">
        <v>1441</v>
      </c>
      <c r="P60" s="650" t="s">
        <v>1482</v>
      </c>
      <c r="Q60" s="650"/>
      <c r="R60" s="650"/>
      <c r="S60" s="650"/>
      <c r="T60" s="648" t="s">
        <v>1530</v>
      </c>
      <c r="U60" s="648"/>
      <c r="V60" s="648"/>
      <c r="W60" s="648"/>
      <c r="X60" s="648"/>
      <c r="Y60" s="477"/>
      <c r="Z60" s="477"/>
      <c r="AA60" s="477"/>
      <c r="AB60" s="477"/>
      <c r="AC60" s="234"/>
      <c r="AD60" s="647" t="s">
        <v>1524</v>
      </c>
      <c r="AE60" s="647"/>
      <c r="AF60" s="647"/>
      <c r="AG60" s="647"/>
      <c r="AH60" s="647"/>
      <c r="AK60" s="308"/>
      <c r="AL60" s="48"/>
      <c r="AM60" s="48"/>
      <c r="AN60" s="48"/>
      <c r="AO60" s="48"/>
      <c r="AP60" s="48"/>
      <c r="AQ60" s="48"/>
      <c r="AR60" s="48">
        <f>AQ59-AR59</f>
        <v>0</v>
      </c>
      <c r="AS60" s="48"/>
      <c r="AT60" s="48"/>
      <c r="AU60" s="48">
        <f>AR60*10</f>
        <v>0</v>
      </c>
      <c r="AV60" s="49" t="s">
        <v>3</v>
      </c>
      <c r="AX60" s="3" t="s">
        <v>1460</v>
      </c>
      <c r="AY60" s="3" t="s">
        <v>1426</v>
      </c>
      <c r="AZ60" s="3" t="s">
        <v>1472</v>
      </c>
      <c r="BA60" s="3" t="s">
        <v>1558</v>
      </c>
      <c r="BB60" s="3" t="str">
        <f t="shared" si="11"/>
        <v>診療エックス線技師医療職二</v>
      </c>
      <c r="BE60" s="302" t="str">
        <f t="shared" si="12"/>
        <v>診療エックス線技師医療職二短大卒</v>
      </c>
      <c r="BF60" s="286" t="s">
        <v>79</v>
      </c>
      <c r="BG60" s="286">
        <v>1</v>
      </c>
      <c r="BH60" s="286">
        <v>11</v>
      </c>
      <c r="BI60" s="286" t="s">
        <v>79</v>
      </c>
      <c r="BJ60" s="286">
        <v>1</v>
      </c>
      <c r="BK60" s="286">
        <v>31</v>
      </c>
    </row>
    <row r="61" spans="5:72" ht="14.25" customHeight="1">
      <c r="F61" s="251"/>
      <c r="G61" s="251"/>
      <c r="H61" s="251"/>
      <c r="N61" s="228" t="s">
        <v>1528</v>
      </c>
      <c r="O61" s="287">
        <f>IF(G46&lt;60,G46,60)</f>
        <v>0</v>
      </c>
      <c r="P61" s="286">
        <f>ROUNDDOWN(O61/12,0)</f>
        <v>0</v>
      </c>
      <c r="Q61" s="286" t="s">
        <v>1</v>
      </c>
      <c r="R61" s="286">
        <f>O61-P61*12</f>
        <v>0</v>
      </c>
      <c r="S61" s="286" t="s">
        <v>12</v>
      </c>
      <c r="T61" s="287">
        <f>IF(G46&gt;60,G46-60,0)</f>
        <v>0</v>
      </c>
      <c r="U61" s="286">
        <f>ROUNDDOWN(T61/12,0)</f>
        <v>0</v>
      </c>
      <c r="V61" s="286" t="s">
        <v>1</v>
      </c>
      <c r="W61" s="286">
        <f>T61-U61*12</f>
        <v>0</v>
      </c>
      <c r="X61" s="286" t="s">
        <v>12</v>
      </c>
      <c r="Y61" s="227"/>
      <c r="Z61" s="227"/>
      <c r="AA61" s="227"/>
      <c r="AB61" s="227"/>
      <c r="AC61" s="227"/>
      <c r="AD61" s="227"/>
      <c r="AE61" s="227"/>
      <c r="AF61" s="227"/>
      <c r="AG61" s="56"/>
      <c r="AH61" s="56"/>
      <c r="AX61" s="3" t="s">
        <v>1461</v>
      </c>
      <c r="AY61" s="3" t="s">
        <v>1453</v>
      </c>
      <c r="AZ61" s="3" t="s">
        <v>1472</v>
      </c>
      <c r="BA61" s="3" t="s">
        <v>1558</v>
      </c>
      <c r="BB61" s="3" t="str">
        <f t="shared" si="11"/>
        <v>歯科衛生士医療職二</v>
      </c>
      <c r="BE61" s="302" t="str">
        <f t="shared" si="12"/>
        <v>歯科衛生士医療職二短大卒</v>
      </c>
      <c r="BF61" s="286" t="s">
        <v>79</v>
      </c>
      <c r="BG61" s="286">
        <v>1</v>
      </c>
      <c r="BH61" s="286">
        <v>11</v>
      </c>
      <c r="BI61" s="286" t="s">
        <v>79</v>
      </c>
      <c r="BJ61" s="286">
        <v>1</v>
      </c>
      <c r="BK61" s="286">
        <v>31</v>
      </c>
    </row>
    <row r="62" spans="5:72" ht="14.25" customHeight="1">
      <c r="F62" s="251"/>
      <c r="G62" s="251"/>
      <c r="H62" s="251"/>
      <c r="N62" s="228" t="s">
        <v>1520</v>
      </c>
      <c r="O62" s="287">
        <f>IF(O61+G47+G48&gt;=60,60-O61,G47+G48)</f>
        <v>0</v>
      </c>
      <c r="P62" s="286">
        <f>ROUNDDOWN(O62/12,0)</f>
        <v>0</v>
      </c>
      <c r="Q62" s="286" t="s">
        <v>1</v>
      </c>
      <c r="R62" s="286">
        <f>O62-P62*12</f>
        <v>0</v>
      </c>
      <c r="S62" s="286" t="s">
        <v>12</v>
      </c>
      <c r="T62" s="227"/>
      <c r="U62" s="246"/>
      <c r="V62" s="227"/>
      <c r="W62" s="246"/>
      <c r="X62" s="227"/>
      <c r="Y62" s="246"/>
      <c r="Z62" s="246"/>
      <c r="AA62" s="246"/>
      <c r="AB62" s="227"/>
      <c r="AC62" s="246"/>
      <c r="AD62" s="287">
        <f>G46+G47+G48-O61-O62-T61</f>
        <v>0</v>
      </c>
      <c r="AE62" s="286">
        <f>ROUNDDOWN(AD62/18,0)</f>
        <v>0</v>
      </c>
      <c r="AF62" s="286" t="s">
        <v>1</v>
      </c>
      <c r="AG62" s="286">
        <f>AD62-AE62*18</f>
        <v>0</v>
      </c>
      <c r="AH62" s="286" t="s">
        <v>12</v>
      </c>
      <c r="AX62" s="3" t="s">
        <v>1429</v>
      </c>
      <c r="AY62" s="3" t="s">
        <v>1453</v>
      </c>
      <c r="AZ62" s="3" t="s">
        <v>1472</v>
      </c>
      <c r="BA62" s="3" t="s">
        <v>1550</v>
      </c>
      <c r="BB62" s="3" t="str">
        <f t="shared" si="11"/>
        <v>歯科衛生士医療職二</v>
      </c>
      <c r="BE62" s="302" t="str">
        <f t="shared" si="12"/>
        <v>歯科衛生士医療職二高校専攻科卒</v>
      </c>
      <c r="BF62" s="286" t="s">
        <v>79</v>
      </c>
      <c r="BG62" s="286">
        <v>1</v>
      </c>
      <c r="BH62" s="286">
        <v>7</v>
      </c>
      <c r="BI62" s="286" t="s">
        <v>79</v>
      </c>
      <c r="BJ62" s="286">
        <v>1</v>
      </c>
      <c r="BK62" s="286">
        <v>31</v>
      </c>
    </row>
    <row r="63" spans="5:72">
      <c r="F63" s="63"/>
      <c r="G63" s="63"/>
      <c r="H63" s="63"/>
      <c r="O63" s="287">
        <f>SUM(O61:O62)</f>
        <v>0</v>
      </c>
      <c r="P63" s="286">
        <f>ROUNDDOWN(O63/12,0)</f>
        <v>0</v>
      </c>
      <c r="Q63" s="286" t="s">
        <v>1</v>
      </c>
      <c r="R63" s="286">
        <f>O63-P63*12</f>
        <v>0</v>
      </c>
      <c r="S63" s="286" t="s">
        <v>12</v>
      </c>
      <c r="T63" s="227"/>
      <c r="U63" s="246"/>
      <c r="V63" s="227"/>
      <c r="W63" s="246"/>
      <c r="X63" s="227"/>
      <c r="Y63" s="246"/>
      <c r="Z63" s="56"/>
      <c r="AA63" s="246"/>
      <c r="AB63" s="227"/>
      <c r="AC63" s="246"/>
      <c r="AD63" s="246"/>
      <c r="AE63" s="246"/>
      <c r="AF63" s="227"/>
      <c r="AH63" s="228"/>
      <c r="AX63" s="3" t="s">
        <v>1430</v>
      </c>
      <c r="AY63" s="3" t="s">
        <v>1454</v>
      </c>
      <c r="AZ63" s="3" t="s">
        <v>1472</v>
      </c>
      <c r="BA63" s="3" t="s">
        <v>1435</v>
      </c>
      <c r="BB63" s="3" t="str">
        <f t="shared" si="11"/>
        <v>歯科技工士医療職二</v>
      </c>
      <c r="BE63" s="302" t="str">
        <f t="shared" si="12"/>
        <v>歯科技工士医療職二短大３卒</v>
      </c>
      <c r="BF63" s="286" t="s">
        <v>79</v>
      </c>
      <c r="BG63" s="286">
        <v>1</v>
      </c>
      <c r="BH63" s="286">
        <v>17</v>
      </c>
      <c r="BI63" s="286" t="s">
        <v>79</v>
      </c>
      <c r="BJ63" s="286">
        <v>1</v>
      </c>
      <c r="BK63" s="286">
        <v>31</v>
      </c>
    </row>
    <row r="64" spans="5:72">
      <c r="F64" s="63"/>
      <c r="G64" s="63"/>
      <c r="H64" s="63"/>
      <c r="O64" s="238"/>
      <c r="P64" s="238"/>
      <c r="Q64" s="238"/>
      <c r="T64" s="227"/>
      <c r="U64" s="238"/>
      <c r="V64" s="238"/>
      <c r="W64" s="238"/>
      <c r="X64" s="238"/>
      <c r="Y64" s="246"/>
      <c r="Z64" s="56"/>
      <c r="AA64" s="246"/>
      <c r="AB64" s="227"/>
      <c r="AC64" s="246"/>
      <c r="AD64" s="246"/>
      <c r="AE64" s="246"/>
      <c r="AF64" s="227"/>
      <c r="AH64" s="228"/>
      <c r="AX64" s="3" t="s">
        <v>1462</v>
      </c>
      <c r="AY64" s="3" t="s">
        <v>1454</v>
      </c>
      <c r="AZ64" s="3" t="s">
        <v>1472</v>
      </c>
      <c r="BA64" s="3" t="s">
        <v>1436</v>
      </c>
      <c r="BB64" s="3" t="str">
        <f t="shared" si="11"/>
        <v>歯科技工士医療職二</v>
      </c>
      <c r="BE64" s="302" t="str">
        <f t="shared" si="12"/>
        <v>歯科技工士医療職二短大２卒</v>
      </c>
      <c r="BF64" s="286" t="s">
        <v>79</v>
      </c>
      <c r="BG64" s="286">
        <v>1</v>
      </c>
      <c r="BH64" s="286">
        <v>11</v>
      </c>
      <c r="BI64" s="286" t="s">
        <v>79</v>
      </c>
      <c r="BJ64" s="286">
        <v>1</v>
      </c>
      <c r="BK64" s="286">
        <v>31</v>
      </c>
    </row>
    <row r="65" spans="5:63">
      <c r="F65" s="251"/>
      <c r="G65" s="251"/>
      <c r="H65" s="251"/>
      <c r="O65" s="239"/>
      <c r="P65" s="56"/>
      <c r="Q65" s="56"/>
      <c r="R65" s="56"/>
      <c r="S65" s="56"/>
      <c r="T65" s="239"/>
      <c r="U65" s="56"/>
      <c r="V65" s="56"/>
      <c r="W65" s="56"/>
      <c r="X65" s="56"/>
      <c r="Y65" s="56"/>
      <c r="Z65" s="56"/>
      <c r="AA65" s="56"/>
      <c r="AB65" s="56"/>
      <c r="AC65" s="56"/>
      <c r="AD65" s="56"/>
      <c r="AE65" s="56"/>
      <c r="AF65" s="56"/>
      <c r="AH65" s="228"/>
      <c r="AX65" s="3" t="s">
        <v>1463</v>
      </c>
      <c r="AY65" s="3" t="s">
        <v>1455</v>
      </c>
      <c r="AZ65" s="3" t="s">
        <v>1472</v>
      </c>
      <c r="BA65" s="3" t="s">
        <v>1435</v>
      </c>
      <c r="BB65" s="3" t="str">
        <f t="shared" si="11"/>
        <v>あん摩マッサージ指圧師医療職二</v>
      </c>
      <c r="BE65" s="302" t="str">
        <f t="shared" si="12"/>
        <v>あん摩マッサージ指圧師医療職二短大３卒</v>
      </c>
      <c r="BF65" s="286" t="s">
        <v>79</v>
      </c>
      <c r="BG65" s="286">
        <v>1</v>
      </c>
      <c r="BH65" s="286">
        <v>17</v>
      </c>
      <c r="BI65" s="286" t="s">
        <v>79</v>
      </c>
      <c r="BJ65" s="286">
        <v>1</v>
      </c>
      <c r="BK65" s="286">
        <v>31</v>
      </c>
    </row>
    <row r="66" spans="5:63">
      <c r="F66" s="63"/>
      <c r="G66" s="63"/>
      <c r="H66" s="63"/>
      <c r="Y66" s="16"/>
      <c r="AH66" s="228"/>
      <c r="AX66" s="3" t="s">
        <v>1464</v>
      </c>
      <c r="AY66" s="3" t="s">
        <v>1455</v>
      </c>
      <c r="AZ66" s="3" t="s">
        <v>1472</v>
      </c>
      <c r="BA66" s="3" t="s">
        <v>1436</v>
      </c>
      <c r="BB66" s="3" t="str">
        <f t="shared" si="11"/>
        <v>あん摩マッサージ指圧師医療職二</v>
      </c>
      <c r="BE66" s="302" t="str">
        <f t="shared" si="12"/>
        <v>あん摩マッサージ指圧師医療職二短大２卒</v>
      </c>
      <c r="BF66" s="286" t="s">
        <v>79</v>
      </c>
      <c r="BG66" s="286">
        <v>1</v>
      </c>
      <c r="BH66" s="286">
        <v>11</v>
      </c>
      <c r="BI66" s="286" t="s">
        <v>79</v>
      </c>
      <c r="BJ66" s="286">
        <v>1</v>
      </c>
      <c r="BK66" s="286">
        <v>31</v>
      </c>
    </row>
    <row r="67" spans="5:63" ht="14.25">
      <c r="E67" s="3"/>
      <c r="F67" s="232"/>
      <c r="G67" s="232"/>
      <c r="H67" s="232"/>
      <c r="N67" s="228" t="s">
        <v>1488</v>
      </c>
      <c r="O67" s="285" t="s">
        <v>1441</v>
      </c>
      <c r="P67" s="649" t="s">
        <v>1517</v>
      </c>
      <c r="Q67" s="649"/>
      <c r="R67" s="649"/>
      <c r="S67" s="649"/>
      <c r="T67" s="648" t="s">
        <v>1522</v>
      </c>
      <c r="U67" s="648"/>
      <c r="V67" s="648"/>
      <c r="W67" s="648"/>
      <c r="X67" s="648"/>
      <c r="Y67" s="648" t="s">
        <v>1529</v>
      </c>
      <c r="Z67" s="648"/>
      <c r="AA67" s="648"/>
      <c r="AB67" s="648"/>
      <c r="AC67" s="648"/>
      <c r="AD67" s="647" t="s">
        <v>1524</v>
      </c>
      <c r="AE67" s="647"/>
      <c r="AF67" s="647"/>
      <c r="AG67" s="647"/>
      <c r="AH67" s="647"/>
      <c r="AX67" s="3" t="s">
        <v>1465</v>
      </c>
      <c r="AY67" s="3" t="s">
        <v>1455</v>
      </c>
      <c r="AZ67" s="3" t="s">
        <v>1472</v>
      </c>
      <c r="BA67" s="3" t="s">
        <v>1554</v>
      </c>
      <c r="BB67" s="3" t="str">
        <f t="shared" si="11"/>
        <v>あん摩マッサージ指圧師医療職二</v>
      </c>
      <c r="BE67" s="302" t="str">
        <f t="shared" si="12"/>
        <v>あん摩マッサージ指圧師医療職二高校卒</v>
      </c>
      <c r="BF67" s="286" t="s">
        <v>79</v>
      </c>
      <c r="BG67" s="286">
        <v>1</v>
      </c>
      <c r="BH67" s="286">
        <v>1</v>
      </c>
      <c r="BI67" s="286" t="s">
        <v>79</v>
      </c>
      <c r="BJ67" s="286">
        <v>1</v>
      </c>
      <c r="BK67" s="286">
        <v>31</v>
      </c>
    </row>
    <row r="68" spans="5:63">
      <c r="E68" s="3"/>
      <c r="F68" s="243"/>
      <c r="G68" s="243"/>
      <c r="H68" s="243"/>
      <c r="N68" s="228" t="s">
        <v>1528</v>
      </c>
      <c r="O68" s="287">
        <f>IF(G46&lt;60,G46,60)</f>
        <v>0</v>
      </c>
      <c r="P68" s="286">
        <f>ROUNDDOWN(O68/12,0)</f>
        <v>0</v>
      </c>
      <c r="Q68" s="286" t="s">
        <v>1</v>
      </c>
      <c r="R68" s="286">
        <f>O68-P68*12</f>
        <v>0</v>
      </c>
      <c r="S68" s="286" t="s">
        <v>12</v>
      </c>
      <c r="T68" s="287">
        <f>IF(G46&gt;60,G46-60,0)</f>
        <v>0</v>
      </c>
      <c r="U68" s="286">
        <f>ROUNDDOWN(T68/12,0)</f>
        <v>0</v>
      </c>
      <c r="V68" s="286" t="s">
        <v>1</v>
      </c>
      <c r="W68" s="286">
        <f>T68-U68*12</f>
        <v>0</v>
      </c>
      <c r="X68" s="286" t="s">
        <v>12</v>
      </c>
      <c r="AX68" s="3" t="s">
        <v>1466</v>
      </c>
      <c r="AY68" s="3" t="s">
        <v>1456</v>
      </c>
      <c r="AZ68" s="3" t="s">
        <v>1472</v>
      </c>
      <c r="BA68" s="3" t="s">
        <v>1551</v>
      </c>
      <c r="BB68" s="3" t="str">
        <f t="shared" si="11"/>
        <v>その他の医療技術補助員医療職二</v>
      </c>
      <c r="BE68" s="302" t="str">
        <f t="shared" si="12"/>
        <v>その他の医療技術補助員医療職二免許</v>
      </c>
      <c r="BF68" s="286" t="s">
        <v>79</v>
      </c>
      <c r="BG68" s="286">
        <v>1</v>
      </c>
      <c r="BH68" s="286">
        <v>1</v>
      </c>
      <c r="BI68" s="286" t="s">
        <v>79</v>
      </c>
      <c r="BJ68" s="286">
        <v>1</v>
      </c>
      <c r="BK68" s="286">
        <v>1</v>
      </c>
    </row>
    <row r="69" spans="5:63">
      <c r="E69" s="3"/>
      <c r="F69" s="243"/>
      <c r="G69" s="243"/>
      <c r="H69" s="243"/>
      <c r="N69" s="228" t="s">
        <v>1520</v>
      </c>
      <c r="O69" s="287">
        <f>IF(O68+G47+G48&gt;=60,60-O68,G47+G48)</f>
        <v>0</v>
      </c>
      <c r="P69" s="286">
        <f>ROUNDDOWN(O69/12,0)</f>
        <v>0</v>
      </c>
      <c r="Q69" s="286" t="s">
        <v>1</v>
      </c>
      <c r="R69" s="286">
        <f>O69-P69*12</f>
        <v>0</v>
      </c>
      <c r="S69" s="286" t="s">
        <v>12</v>
      </c>
      <c r="Y69" s="287">
        <f>_xlfn.IFS(O68+O69+T68&gt;=120,0,G47+G48-O69&gt;120-O68-O69-T68,120-O68-O69-T68,G47+G48-O69&lt;120-O68-O69-T68,G47+G48-O69)</f>
        <v>0</v>
      </c>
      <c r="Z69" s="286">
        <f>ROUNDDOWN(Y69/15,0)</f>
        <v>0</v>
      </c>
      <c r="AA69" s="286" t="s">
        <v>1</v>
      </c>
      <c r="AB69" s="286">
        <f>Y69-Z69*15</f>
        <v>0</v>
      </c>
      <c r="AC69" s="286" t="s">
        <v>12</v>
      </c>
      <c r="AX69" s="3" t="s">
        <v>1467</v>
      </c>
      <c r="AY69" s="3" t="s">
        <v>1428</v>
      </c>
      <c r="AZ69" s="3" t="s">
        <v>1473</v>
      </c>
      <c r="BA69" s="3" t="s">
        <v>1557</v>
      </c>
      <c r="BB69" s="244" t="str">
        <f t="shared" si="11"/>
        <v>保健師医療職三</v>
      </c>
      <c r="BE69" s="302" t="str">
        <f t="shared" si="12"/>
        <v>保健師医療職三大学卒</v>
      </c>
      <c r="BF69" s="302" t="s">
        <v>64</v>
      </c>
      <c r="BG69" s="302">
        <v>2</v>
      </c>
      <c r="BH69" s="302">
        <v>11</v>
      </c>
      <c r="BI69" s="302" t="s">
        <v>64</v>
      </c>
      <c r="BJ69" s="302">
        <v>2</v>
      </c>
      <c r="BK69" s="302">
        <v>19</v>
      </c>
    </row>
    <row r="70" spans="5:63">
      <c r="E70" s="3"/>
      <c r="F70" s="243"/>
      <c r="G70" s="243"/>
      <c r="H70" s="243"/>
      <c r="N70" s="228" t="s">
        <v>1521</v>
      </c>
      <c r="O70" s="288"/>
      <c r="AD70" s="287">
        <f>G46+G47+G48-O68-O69-T68-Y69</f>
        <v>0</v>
      </c>
      <c r="AE70" s="286">
        <f>ROUNDDOWN(AD70/18,0)</f>
        <v>0</v>
      </c>
      <c r="AF70" s="286" t="s">
        <v>1</v>
      </c>
      <c r="AG70" s="286">
        <f>AD70-AE70*18</f>
        <v>0</v>
      </c>
      <c r="AH70" s="286" t="s">
        <v>12</v>
      </c>
      <c r="AX70" s="3" t="s">
        <v>1468</v>
      </c>
      <c r="AY70" s="3" t="s">
        <v>1428</v>
      </c>
      <c r="AZ70" s="3" t="s">
        <v>1473</v>
      </c>
      <c r="BA70" s="3" t="s">
        <v>1435</v>
      </c>
      <c r="BB70" s="244" t="str">
        <f t="shared" si="11"/>
        <v>保健師医療職三</v>
      </c>
      <c r="BE70" s="302" t="str">
        <f t="shared" si="12"/>
        <v>保健師医療職三短大３卒</v>
      </c>
      <c r="BF70" s="302" t="s">
        <v>64</v>
      </c>
      <c r="BG70" s="302">
        <v>2</v>
      </c>
      <c r="BH70" s="302">
        <v>5</v>
      </c>
      <c r="BI70" s="302" t="s">
        <v>64</v>
      </c>
      <c r="BJ70" s="302">
        <v>2</v>
      </c>
      <c r="BK70" s="302">
        <v>19</v>
      </c>
    </row>
    <row r="71" spans="5:63">
      <c r="E71" s="3"/>
      <c r="F71" s="243"/>
      <c r="G71" s="243"/>
      <c r="H71" s="243"/>
      <c r="O71" s="289">
        <f>SUM(O68:O70)</f>
        <v>0</v>
      </c>
      <c r="P71" s="286">
        <f>ROUNDDOWN(O71/12,0)</f>
        <v>0</v>
      </c>
      <c r="Q71" s="286" t="s">
        <v>1</v>
      </c>
      <c r="R71" s="286">
        <f>O71-P71*12</f>
        <v>0</v>
      </c>
      <c r="S71" s="286" t="s">
        <v>12</v>
      </c>
      <c r="AX71" s="3" t="s">
        <v>1469</v>
      </c>
      <c r="AY71" s="3" t="s">
        <v>1480</v>
      </c>
      <c r="AZ71" s="3" t="s">
        <v>1473</v>
      </c>
      <c r="BA71" s="3" t="s">
        <v>1415</v>
      </c>
      <c r="BB71" s="244" t="str">
        <f t="shared" si="11"/>
        <v>保健師_業務補助医療職三</v>
      </c>
      <c r="BE71" s="302" t="str">
        <f t="shared" si="12"/>
        <v>保健師_業務補助医療職三保健師免許</v>
      </c>
      <c r="BF71" s="302" t="s">
        <v>64</v>
      </c>
      <c r="BG71" s="302">
        <v>2</v>
      </c>
      <c r="BH71" s="302">
        <v>1</v>
      </c>
      <c r="BI71" s="302" t="s">
        <v>64</v>
      </c>
      <c r="BJ71" s="302">
        <v>2</v>
      </c>
      <c r="BK71" s="302">
        <v>1</v>
      </c>
    </row>
    <row r="72" spans="5:63">
      <c r="F72" s="60"/>
      <c r="G72" s="60"/>
      <c r="H72" s="60"/>
      <c r="AK72" s="53"/>
      <c r="AL72" s="57" t="e">
        <f>算出表!#REF!+2018</f>
        <v>#REF!</v>
      </c>
      <c r="AM72" s="58" t="e">
        <f>算出表!#REF!</f>
        <v>#REF!</v>
      </c>
      <c r="AN72" s="58"/>
      <c r="AO72" s="58"/>
      <c r="AP72" s="58"/>
      <c r="AQ72" s="59"/>
      <c r="AX72" s="3" t="s">
        <v>1470</v>
      </c>
      <c r="AY72" s="3" t="s">
        <v>1427</v>
      </c>
      <c r="AZ72" s="3" t="s">
        <v>1473</v>
      </c>
      <c r="BA72" s="3" t="s">
        <v>1435</v>
      </c>
      <c r="BB72" s="244" t="str">
        <f t="shared" si="11"/>
        <v>看護師医療職三</v>
      </c>
      <c r="BE72" s="302" t="str">
        <f t="shared" si="12"/>
        <v>看護師医療職三短大３卒</v>
      </c>
      <c r="BF72" s="302" t="s">
        <v>64</v>
      </c>
      <c r="BG72" s="302">
        <v>2</v>
      </c>
      <c r="BH72" s="302">
        <v>5</v>
      </c>
      <c r="BI72" s="302" t="s">
        <v>64</v>
      </c>
      <c r="BJ72" s="302">
        <v>2</v>
      </c>
      <c r="BK72" s="302">
        <v>13</v>
      </c>
    </row>
    <row r="73" spans="5:63" ht="21.75" thickBot="1">
      <c r="F73" s="51"/>
      <c r="G73" s="51"/>
      <c r="H73" s="51"/>
      <c r="N73" s="234" t="s">
        <v>1516</v>
      </c>
      <c r="O73" s="285" t="s">
        <v>44</v>
      </c>
      <c r="P73" s="649" t="s">
        <v>1517</v>
      </c>
      <c r="Q73" s="649"/>
      <c r="R73" s="649"/>
      <c r="S73" s="649"/>
      <c r="T73" s="649" t="s">
        <v>1526</v>
      </c>
      <c r="U73" s="649"/>
      <c r="V73" s="649"/>
      <c r="W73" s="649"/>
      <c r="X73" s="649"/>
      <c r="Y73" s="647" t="s">
        <v>1527</v>
      </c>
      <c r="Z73" s="647"/>
      <c r="AA73" s="647"/>
      <c r="AB73" s="647"/>
      <c r="AC73" s="647"/>
      <c r="AD73" s="647" t="s">
        <v>1524</v>
      </c>
      <c r="AE73" s="647"/>
      <c r="AF73" s="647"/>
      <c r="AG73" s="647"/>
      <c r="AH73" s="647"/>
      <c r="AK73" s="53"/>
      <c r="AL73" s="61" t="e">
        <f>算出表!#REF!</f>
        <v>#REF!</v>
      </c>
      <c r="AM73" s="292" t="e">
        <f>算出表!#REF!</f>
        <v>#REF!</v>
      </c>
      <c r="AN73" s="62"/>
      <c r="AO73" s="58"/>
      <c r="AP73" s="58"/>
      <c r="AQ73" s="59"/>
      <c r="AX73" s="3" t="s">
        <v>1471</v>
      </c>
      <c r="AY73" s="3" t="s">
        <v>1427</v>
      </c>
      <c r="AZ73" s="3" t="s">
        <v>1473</v>
      </c>
      <c r="BA73" s="3" t="s">
        <v>1436</v>
      </c>
      <c r="BB73" s="244" t="str">
        <f t="shared" si="11"/>
        <v>看護師医療職三</v>
      </c>
      <c r="BE73" s="302" t="str">
        <f t="shared" si="12"/>
        <v>看護師医療職三短大２卒</v>
      </c>
      <c r="BF73" s="302" t="s">
        <v>64</v>
      </c>
      <c r="BG73" s="302">
        <v>2</v>
      </c>
      <c r="BH73" s="302">
        <v>1</v>
      </c>
      <c r="BI73" s="302" t="s">
        <v>64</v>
      </c>
      <c r="BJ73" s="302">
        <v>2</v>
      </c>
      <c r="BK73" s="302">
        <v>13</v>
      </c>
    </row>
    <row r="74" spans="5:63">
      <c r="F74" s="51"/>
      <c r="G74" s="51"/>
      <c r="H74" s="51"/>
      <c r="O74" s="287">
        <f>V51</f>
        <v>0</v>
      </c>
      <c r="P74" s="286">
        <f>ROUNDDOWN(O74/12,0)</f>
        <v>0</v>
      </c>
      <c r="Q74" s="286" t="s">
        <v>1</v>
      </c>
      <c r="R74" s="286">
        <f>O74-P74*12</f>
        <v>0</v>
      </c>
      <c r="S74" s="286" t="s">
        <v>12</v>
      </c>
      <c r="AK74" s="53"/>
      <c r="AL74" s="58" t="e">
        <f>IF((AM72-AM73)&gt;=0,AL72-AL73,(AL72-1-AL73))</f>
        <v>#REF!</v>
      </c>
      <c r="AM74" s="64" t="e">
        <f>IF((AM72-AM73)&gt;=0,(AM72-AM73),(12+(AM72-AM73)))</f>
        <v>#REF!</v>
      </c>
      <c r="AN74" s="53"/>
      <c r="AO74" s="53"/>
      <c r="AP74" s="53"/>
      <c r="AX74" s="3" t="s">
        <v>1531</v>
      </c>
      <c r="AY74" s="3" t="s">
        <v>1481</v>
      </c>
      <c r="AZ74" s="3" t="s">
        <v>1473</v>
      </c>
      <c r="BA74" s="3" t="s">
        <v>1447</v>
      </c>
      <c r="BB74" s="244" t="str">
        <f t="shared" si="11"/>
        <v>看護師_業務補助医療職三</v>
      </c>
      <c r="BE74" s="302" t="str">
        <f t="shared" si="12"/>
        <v>看護師_業務補助医療職三看護師免許</v>
      </c>
      <c r="BF74" s="302" t="s">
        <v>64</v>
      </c>
      <c r="BG74" s="302">
        <v>2</v>
      </c>
      <c r="BH74" s="302">
        <v>1</v>
      </c>
      <c r="BI74" s="302" t="s">
        <v>64</v>
      </c>
      <c r="BJ74" s="302">
        <v>2</v>
      </c>
      <c r="BK74" s="302">
        <v>1</v>
      </c>
    </row>
    <row r="75" spans="5:63">
      <c r="F75" s="53"/>
      <c r="G75" s="53"/>
      <c r="H75" s="53"/>
      <c r="N75" s="228" t="s">
        <v>1525</v>
      </c>
      <c r="O75" s="287">
        <f>IF(V51&lt;84,V51,84)</f>
        <v>0</v>
      </c>
      <c r="P75" s="286">
        <f>ROUNDDOWN(O75/12,0)</f>
        <v>0</v>
      </c>
      <c r="Q75" s="286" t="s">
        <v>1</v>
      </c>
      <c r="R75" s="286">
        <f>O75-P75*12</f>
        <v>0</v>
      </c>
      <c r="S75" s="286" t="s">
        <v>12</v>
      </c>
      <c r="T75" s="287">
        <f>IF(G46+G47+G48+O75&gt;84,84-O75,G46+G47+G48)</f>
        <v>0</v>
      </c>
      <c r="U75" s="286">
        <f>ROUNDDOWN(T75/12,0)</f>
        <v>0</v>
      </c>
      <c r="V75" s="286" t="s">
        <v>1</v>
      </c>
      <c r="W75" s="286">
        <f>T75-U75*12</f>
        <v>0</v>
      </c>
      <c r="X75" s="286" t="s">
        <v>12</v>
      </c>
      <c r="AL75" s="3" t="e">
        <f>IF(AL74&gt;=1989,(AL74-1988),(AL74-1925))</f>
        <v>#REF!</v>
      </c>
      <c r="AM75" s="3" t="e">
        <f>AM74</f>
        <v>#REF!</v>
      </c>
      <c r="AY75" s="3" t="s">
        <v>1481</v>
      </c>
      <c r="AZ75" s="3" t="s">
        <v>1473</v>
      </c>
      <c r="BA75" s="3" t="s">
        <v>1552</v>
      </c>
      <c r="BB75" s="244" t="str">
        <f t="shared" si="11"/>
        <v>看護師_業務補助医療職三</v>
      </c>
      <c r="BE75" s="302" t="str">
        <f t="shared" si="12"/>
        <v>看護師_業務補助医療職三准看護師免許</v>
      </c>
      <c r="BF75" s="302" t="s">
        <v>64</v>
      </c>
      <c r="BG75" s="302">
        <v>1</v>
      </c>
      <c r="BH75" s="302">
        <v>1</v>
      </c>
      <c r="BI75" s="302" t="s">
        <v>64</v>
      </c>
      <c r="BJ75" s="302">
        <v>1</v>
      </c>
      <c r="BK75" s="302">
        <v>1</v>
      </c>
    </row>
    <row r="76" spans="5:63">
      <c r="F76" s="54"/>
      <c r="G76" s="54"/>
      <c r="H76" s="54"/>
      <c r="N76" s="228" t="s">
        <v>1520</v>
      </c>
      <c r="O76" s="287">
        <f>IF(O74&gt;84,O74-O75,0)</f>
        <v>0</v>
      </c>
      <c r="P76" s="286">
        <f>ROUNDDOWN(O76/12,0)</f>
        <v>0</v>
      </c>
      <c r="Q76" s="286" t="s">
        <v>1</v>
      </c>
      <c r="R76" s="286">
        <f>O76-P76*12</f>
        <v>0</v>
      </c>
      <c r="S76" s="286" t="s">
        <v>12</v>
      </c>
      <c r="Y76" s="340">
        <f>_xlfn.IFS(G46+G47+G48-T75-O75&gt;=120-O75-T75,120-T75,G46+G47+G48-T75&lt;=0,0,G46+G47+G48-T75-O75&lt;=120-O75-T75,G46+G47+G48-T75)</f>
        <v>0</v>
      </c>
      <c r="Z76" s="286">
        <f>ROUNDDOWN(Y76/15,0)</f>
        <v>0</v>
      </c>
      <c r="AA76" s="286" t="s">
        <v>1</v>
      </c>
      <c r="AB76" s="286">
        <f>Y76-Z76*15</f>
        <v>0</v>
      </c>
      <c r="AC76" s="286" t="s">
        <v>12</v>
      </c>
      <c r="AL76" s="3" t="e">
        <f>IF(AM75=0,AL75-1,AL75)</f>
        <v>#REF!</v>
      </c>
      <c r="AM76" s="3" t="e">
        <f>IF(AM75=0,12,AM75)</f>
        <v>#REF!</v>
      </c>
      <c r="AY76" s="3" t="s">
        <v>1457</v>
      </c>
      <c r="AZ76" s="3" t="s">
        <v>109</v>
      </c>
      <c r="BA76" s="3" t="s">
        <v>1554</v>
      </c>
      <c r="BB76" s="3" t="str">
        <f t="shared" si="11"/>
        <v>汽かん士現業職</v>
      </c>
      <c r="BE76" s="302" t="str">
        <f t="shared" si="12"/>
        <v>汽かん士現業職高校卒</v>
      </c>
      <c r="BF76" s="302" t="s">
        <v>65</v>
      </c>
      <c r="BG76" s="302">
        <v>1</v>
      </c>
      <c r="BH76" s="302">
        <v>19</v>
      </c>
      <c r="BI76" s="302" t="s">
        <v>65</v>
      </c>
      <c r="BJ76" s="302">
        <v>1</v>
      </c>
      <c r="BK76" s="302">
        <v>43</v>
      </c>
    </row>
    <row r="77" spans="5:63">
      <c r="F77" s="54"/>
      <c r="G77" s="54"/>
      <c r="H77" s="54"/>
      <c r="N77" s="228" t="s">
        <v>1521</v>
      </c>
      <c r="AD77" s="289">
        <f>G46+G47+G48-T75-Y76</f>
        <v>0</v>
      </c>
      <c r="AE77" s="286">
        <f>ROUNDDOWN(AD77/18,0)</f>
        <v>0</v>
      </c>
      <c r="AF77" s="286" t="s">
        <v>1</v>
      </c>
      <c r="AG77" s="286">
        <f>AD77-AE77*18</f>
        <v>0</v>
      </c>
      <c r="AH77" s="286" t="s">
        <v>12</v>
      </c>
      <c r="AY77" s="3" t="s">
        <v>1458</v>
      </c>
      <c r="AZ77" s="3" t="s">
        <v>109</v>
      </c>
      <c r="BA77" s="3" t="s">
        <v>1554</v>
      </c>
      <c r="BB77" s="3" t="str">
        <f t="shared" si="11"/>
        <v>運転士現業職</v>
      </c>
      <c r="BE77" s="302" t="str">
        <f t="shared" si="12"/>
        <v>運転士現業職高校卒</v>
      </c>
      <c r="BF77" s="302" t="s">
        <v>65</v>
      </c>
      <c r="BG77" s="302">
        <v>1</v>
      </c>
      <c r="BH77" s="302">
        <v>19</v>
      </c>
      <c r="BI77" s="302" t="s">
        <v>65</v>
      </c>
      <c r="BJ77" s="302">
        <v>1</v>
      </c>
      <c r="BK77" s="302">
        <v>43</v>
      </c>
    </row>
    <row r="78" spans="5:63">
      <c r="F78" s="54"/>
      <c r="G78" s="54"/>
      <c r="H78" s="54"/>
      <c r="AY78" s="3" t="s">
        <v>1459</v>
      </c>
      <c r="AZ78" s="3" t="s">
        <v>109</v>
      </c>
      <c r="BA78" s="3" t="s">
        <v>1554</v>
      </c>
      <c r="BB78" s="3" t="str">
        <f t="shared" ref="BB78:BB93" si="13">AY78&amp;AZ78</f>
        <v>自動車整備士現業職</v>
      </c>
      <c r="BE78" s="302" t="str">
        <f t="shared" ref="BE78:BE93" si="14">AY78&amp;AZ78&amp;BA78</f>
        <v>自動車整備士現業職高校卒</v>
      </c>
      <c r="BF78" s="302" t="s">
        <v>65</v>
      </c>
      <c r="BG78" s="302">
        <v>1</v>
      </c>
      <c r="BH78" s="302">
        <v>19</v>
      </c>
      <c r="BI78" s="302" t="s">
        <v>65</v>
      </c>
      <c r="BJ78" s="302">
        <v>1</v>
      </c>
      <c r="BK78" s="302">
        <v>43</v>
      </c>
    </row>
    <row r="79" spans="5:63" ht="21">
      <c r="F79" s="54"/>
      <c r="G79" s="54"/>
      <c r="H79" s="54"/>
      <c r="N79" s="234" t="s">
        <v>1518</v>
      </c>
      <c r="O79" s="285" t="s">
        <v>44</v>
      </c>
      <c r="P79" s="649" t="s">
        <v>1517</v>
      </c>
      <c r="Q79" s="649"/>
      <c r="R79" s="649"/>
      <c r="S79" s="649"/>
      <c r="T79" s="648" t="s">
        <v>1522</v>
      </c>
      <c r="U79" s="648"/>
      <c r="V79" s="648"/>
      <c r="W79" s="648"/>
      <c r="X79" s="648"/>
      <c r="Y79" s="647" t="s">
        <v>1523</v>
      </c>
      <c r="Z79" s="647"/>
      <c r="AA79" s="647"/>
      <c r="AB79" s="647"/>
      <c r="AC79" s="647"/>
      <c r="AD79" s="647" t="s">
        <v>1524</v>
      </c>
      <c r="AE79" s="647"/>
      <c r="AF79" s="647"/>
      <c r="AG79" s="647"/>
      <c r="AH79" s="647"/>
      <c r="AY79" s="3" t="s">
        <v>1460</v>
      </c>
      <c r="AZ79" s="3" t="s">
        <v>109</v>
      </c>
      <c r="BA79" s="3" t="s">
        <v>1554</v>
      </c>
      <c r="BB79" s="3" t="str">
        <f t="shared" si="13"/>
        <v>電気士現業職</v>
      </c>
      <c r="BE79" s="302" t="str">
        <f t="shared" si="14"/>
        <v>電気士現業職高校卒</v>
      </c>
      <c r="BF79" s="302" t="s">
        <v>65</v>
      </c>
      <c r="BG79" s="302">
        <v>1</v>
      </c>
      <c r="BH79" s="302">
        <v>19</v>
      </c>
      <c r="BI79" s="302" t="s">
        <v>65</v>
      </c>
      <c r="BJ79" s="302">
        <v>1</v>
      </c>
      <c r="BK79" s="302">
        <v>43</v>
      </c>
    </row>
    <row r="80" spans="5:63">
      <c r="F80" s="53"/>
      <c r="G80" s="53"/>
      <c r="H80" s="53"/>
      <c r="O80" s="287">
        <f>V51</f>
        <v>0</v>
      </c>
      <c r="P80" s="286">
        <f>ROUNDDOWN(O80/12,0)</f>
        <v>0</v>
      </c>
      <c r="Q80" s="286" t="s">
        <v>1</v>
      </c>
      <c r="R80" s="286">
        <f>O80-P80*12</f>
        <v>0</v>
      </c>
      <c r="S80" s="286" t="s">
        <v>12</v>
      </c>
      <c r="AY80" s="3" t="s">
        <v>1461</v>
      </c>
      <c r="AZ80" s="3" t="s">
        <v>109</v>
      </c>
      <c r="BA80" s="3" t="s">
        <v>1559</v>
      </c>
      <c r="BB80" s="3" t="str">
        <f t="shared" si="13"/>
        <v>交換技術員現業職</v>
      </c>
      <c r="BE80" s="302" t="str">
        <f t="shared" si="14"/>
        <v>交換技術員現業職中学卒</v>
      </c>
      <c r="BF80" s="302" t="s">
        <v>65</v>
      </c>
      <c r="BG80" s="302">
        <v>1</v>
      </c>
      <c r="BH80" s="302">
        <v>7</v>
      </c>
      <c r="BI80" s="302" t="s">
        <v>65</v>
      </c>
      <c r="BJ80" s="302">
        <v>1</v>
      </c>
      <c r="BK80" s="302">
        <v>43</v>
      </c>
    </row>
    <row r="81" spans="6:63">
      <c r="F81" s="65"/>
      <c r="G81" s="65"/>
      <c r="H81" s="65"/>
      <c r="N81" s="228" t="s">
        <v>1520</v>
      </c>
      <c r="O81" s="287">
        <f>IF(V51&lt;120,V51,120)</f>
        <v>0</v>
      </c>
      <c r="P81" s="286">
        <f>ROUNDDOWN(O81/12,0)</f>
        <v>0</v>
      </c>
      <c r="Q81" s="286" t="s">
        <v>1</v>
      </c>
      <c r="R81" s="286">
        <f>O81-P81*12</f>
        <v>0</v>
      </c>
      <c r="S81" s="286" t="s">
        <v>12</v>
      </c>
      <c r="T81" s="287">
        <f>IF(G46+G47+G48+O81&gt;120,120-O81,G46+G47+G48)</f>
        <v>0</v>
      </c>
      <c r="U81" s="286">
        <f>ROUNDDOWN(T81/12,0)</f>
        <v>0</v>
      </c>
      <c r="V81" s="286" t="s">
        <v>1</v>
      </c>
      <c r="W81" s="286">
        <f>T81-U81*12</f>
        <v>0</v>
      </c>
      <c r="X81" s="286" t="s">
        <v>12</v>
      </c>
      <c r="AY81" s="3" t="s">
        <v>1429</v>
      </c>
      <c r="AZ81" s="3" t="s">
        <v>109</v>
      </c>
      <c r="BA81" s="3" t="s">
        <v>1559</v>
      </c>
      <c r="BB81" s="3" t="str">
        <f t="shared" si="13"/>
        <v>守衛現業職</v>
      </c>
      <c r="BE81" s="302" t="str">
        <f t="shared" si="14"/>
        <v>守衛現業職中学卒</v>
      </c>
      <c r="BF81" s="302" t="s">
        <v>65</v>
      </c>
      <c r="BG81" s="302">
        <v>1</v>
      </c>
      <c r="BH81" s="302">
        <v>7</v>
      </c>
      <c r="BI81" s="302" t="s">
        <v>65</v>
      </c>
      <c r="BJ81" s="302">
        <v>1</v>
      </c>
      <c r="BK81" s="302">
        <v>43</v>
      </c>
    </row>
    <row r="82" spans="6:63">
      <c r="F82" s="65"/>
      <c r="G82" s="65"/>
      <c r="H82" s="65"/>
      <c r="N82" s="228" t="s">
        <v>1521</v>
      </c>
      <c r="O82" s="287">
        <f>IF(O80&gt;120,O80-O81,0)</f>
        <v>0</v>
      </c>
      <c r="P82" s="286">
        <f>ROUNDDOWN(O82/12,0)</f>
        <v>0</v>
      </c>
      <c r="Q82" s="286" t="s">
        <v>1</v>
      </c>
      <c r="R82" s="286">
        <f>O82-P82*12</f>
        <v>0</v>
      </c>
      <c r="S82" s="286" t="s">
        <v>12</v>
      </c>
      <c r="Y82" s="287">
        <f>IF(G46+G47+G48-T81&gt;O81,O81,G46+G47+G48-T81)</f>
        <v>0</v>
      </c>
      <c r="Z82" s="286">
        <f>ROUNDDOWN(Y82/15,0)</f>
        <v>0</v>
      </c>
      <c r="AA82" s="286" t="s">
        <v>1</v>
      </c>
      <c r="AB82" s="286">
        <f>Y82-Z82*15</f>
        <v>0</v>
      </c>
      <c r="AC82" s="286" t="s">
        <v>12</v>
      </c>
      <c r="AD82" s="287">
        <f>G46+G47+G48-T81-Y82</f>
        <v>0</v>
      </c>
      <c r="AE82" s="286">
        <f>ROUNDDOWN(AD82/18,0)</f>
        <v>0</v>
      </c>
      <c r="AF82" s="286" t="s">
        <v>1</v>
      </c>
      <c r="AG82" s="286">
        <f>AD82-AE82*18</f>
        <v>0</v>
      </c>
      <c r="AH82" s="286" t="s">
        <v>12</v>
      </c>
      <c r="AY82" s="3" t="s">
        <v>1430</v>
      </c>
      <c r="AZ82" s="3" t="s">
        <v>109</v>
      </c>
      <c r="BA82" s="3" t="s">
        <v>1559</v>
      </c>
      <c r="BB82" s="3" t="str">
        <f t="shared" si="13"/>
        <v>監視員現業職</v>
      </c>
      <c r="BE82" s="302" t="str">
        <f t="shared" si="14"/>
        <v>監視員現業職中学卒</v>
      </c>
      <c r="BF82" s="302" t="s">
        <v>65</v>
      </c>
      <c r="BG82" s="302">
        <v>1</v>
      </c>
      <c r="BH82" s="302">
        <v>7</v>
      </c>
      <c r="BI82" s="302" t="s">
        <v>65</v>
      </c>
      <c r="BJ82" s="302">
        <v>1</v>
      </c>
      <c r="BK82" s="302">
        <v>43</v>
      </c>
    </row>
    <row r="83" spans="6:63">
      <c r="F83" s="65"/>
      <c r="G83" s="65"/>
      <c r="H83" s="65"/>
      <c r="AY83" s="3" t="s">
        <v>1462</v>
      </c>
      <c r="AZ83" s="3" t="s">
        <v>109</v>
      </c>
      <c r="BA83" s="3" t="s">
        <v>1559</v>
      </c>
      <c r="BB83" s="3" t="str">
        <f t="shared" si="13"/>
        <v>営繕技術員現業職</v>
      </c>
      <c r="BE83" s="302" t="str">
        <f t="shared" si="14"/>
        <v>営繕技術員現業職中学卒</v>
      </c>
      <c r="BF83" s="302" t="s">
        <v>65</v>
      </c>
      <c r="BG83" s="302">
        <v>1</v>
      </c>
      <c r="BH83" s="302">
        <v>3</v>
      </c>
      <c r="BI83" s="302" t="s">
        <v>65</v>
      </c>
      <c r="BJ83" s="302">
        <v>1</v>
      </c>
      <c r="BK83" s="302">
        <v>39</v>
      </c>
    </row>
    <row r="84" spans="6:63">
      <c r="AD84" s="228" t="e">
        <f>CONCATENATE(算出表!AD61,算出表!AF61)</f>
        <v>#N/A</v>
      </c>
      <c r="AY84" s="3" t="s">
        <v>1463</v>
      </c>
      <c r="AZ84" s="3" t="s">
        <v>109</v>
      </c>
      <c r="BA84" s="3" t="s">
        <v>1559</v>
      </c>
      <c r="BB84" s="3" t="str">
        <f t="shared" si="13"/>
        <v>窯業技術員現業職</v>
      </c>
      <c r="BE84" s="302" t="str">
        <f t="shared" si="14"/>
        <v>窯業技術員現業職中学卒</v>
      </c>
      <c r="BF84" s="302" t="s">
        <v>65</v>
      </c>
      <c r="BG84" s="302">
        <v>1</v>
      </c>
      <c r="BH84" s="302">
        <v>3</v>
      </c>
      <c r="BI84" s="302" t="s">
        <v>65</v>
      </c>
      <c r="BJ84" s="302">
        <v>1</v>
      </c>
      <c r="BK84" s="302">
        <v>39</v>
      </c>
    </row>
    <row r="85" spans="6:63">
      <c r="AY85" s="3" t="s">
        <v>1464</v>
      </c>
      <c r="AZ85" s="3" t="s">
        <v>109</v>
      </c>
      <c r="BA85" s="3" t="s">
        <v>1559</v>
      </c>
      <c r="BB85" s="3" t="str">
        <f t="shared" si="13"/>
        <v>機械操作技術員現業職</v>
      </c>
      <c r="BE85" s="302" t="str">
        <f t="shared" si="14"/>
        <v>機械操作技術員現業職中学卒</v>
      </c>
      <c r="BF85" s="302" t="s">
        <v>65</v>
      </c>
      <c r="BG85" s="302">
        <v>1</v>
      </c>
      <c r="BH85" s="302">
        <v>3</v>
      </c>
      <c r="BI85" s="302" t="s">
        <v>65</v>
      </c>
      <c r="BJ85" s="302">
        <v>1</v>
      </c>
      <c r="BK85" s="302">
        <v>39</v>
      </c>
    </row>
    <row r="86" spans="6:63">
      <c r="AD86" s="228" t="e">
        <f>CONCATENATE(算出表!AD62,算出表!AF62)</f>
        <v>#N/A</v>
      </c>
      <c r="AY86" s="3" t="s">
        <v>1465</v>
      </c>
      <c r="AZ86" s="3" t="s">
        <v>109</v>
      </c>
      <c r="BA86" s="3" t="s">
        <v>1559</v>
      </c>
      <c r="BB86" s="3" t="str">
        <f t="shared" si="13"/>
        <v>キーパンチャー現業職</v>
      </c>
      <c r="BE86" s="302" t="str">
        <f t="shared" si="14"/>
        <v>キーパンチャー現業職中学卒</v>
      </c>
      <c r="BF86" s="302" t="s">
        <v>65</v>
      </c>
      <c r="BG86" s="302">
        <v>1</v>
      </c>
      <c r="BH86" s="302">
        <v>3</v>
      </c>
      <c r="BI86" s="302" t="s">
        <v>65</v>
      </c>
      <c r="BJ86" s="302">
        <v>1</v>
      </c>
      <c r="BK86" s="302">
        <v>39</v>
      </c>
    </row>
    <row r="87" spans="6:63">
      <c r="AY87" s="3" t="s">
        <v>1466</v>
      </c>
      <c r="AZ87" s="3" t="s">
        <v>109</v>
      </c>
      <c r="BA87" s="3" t="s">
        <v>1559</v>
      </c>
      <c r="BB87" s="3" t="str">
        <f t="shared" si="13"/>
        <v>庁務員現業職</v>
      </c>
      <c r="BE87" s="302" t="str">
        <f t="shared" si="14"/>
        <v>庁務員現業職中学卒</v>
      </c>
      <c r="BF87" s="302" t="s">
        <v>65</v>
      </c>
      <c r="BG87" s="302">
        <v>1</v>
      </c>
      <c r="BH87" s="302">
        <v>3</v>
      </c>
      <c r="BI87" s="302" t="s">
        <v>65</v>
      </c>
      <c r="BJ87" s="302">
        <v>1</v>
      </c>
      <c r="BK87" s="302">
        <v>39</v>
      </c>
    </row>
    <row r="88" spans="6:63">
      <c r="AY88" s="3" t="s">
        <v>1467</v>
      </c>
      <c r="AZ88" s="3" t="s">
        <v>109</v>
      </c>
      <c r="BA88" s="3" t="s">
        <v>1559</v>
      </c>
      <c r="BB88" s="3" t="str">
        <f t="shared" si="13"/>
        <v>農事員現業職</v>
      </c>
      <c r="BE88" s="302" t="str">
        <f t="shared" si="14"/>
        <v>農事員現業職中学卒</v>
      </c>
      <c r="BF88" s="302" t="s">
        <v>65</v>
      </c>
      <c r="BG88" s="302">
        <v>1</v>
      </c>
      <c r="BH88" s="302">
        <v>3</v>
      </c>
      <c r="BI88" s="302" t="s">
        <v>65</v>
      </c>
      <c r="BJ88" s="302">
        <v>1</v>
      </c>
      <c r="BK88" s="302">
        <v>39</v>
      </c>
    </row>
    <row r="89" spans="6:63">
      <c r="AY89" s="3" t="s">
        <v>1468</v>
      </c>
      <c r="AZ89" s="3" t="s">
        <v>109</v>
      </c>
      <c r="BA89" s="3" t="s">
        <v>1559</v>
      </c>
      <c r="BB89" s="3" t="str">
        <f t="shared" si="13"/>
        <v>畜産技術員現業職</v>
      </c>
      <c r="BE89" s="302" t="str">
        <f t="shared" si="14"/>
        <v>畜産技術員現業職中学卒</v>
      </c>
      <c r="BF89" s="302" t="s">
        <v>65</v>
      </c>
      <c r="BG89" s="302">
        <v>1</v>
      </c>
      <c r="BH89" s="302">
        <v>3</v>
      </c>
      <c r="BI89" s="302" t="s">
        <v>65</v>
      </c>
      <c r="BJ89" s="302">
        <v>1</v>
      </c>
      <c r="BK89" s="302">
        <v>39</v>
      </c>
    </row>
    <row r="90" spans="6:63">
      <c r="AY90" s="3" t="s">
        <v>1469</v>
      </c>
      <c r="AZ90" s="3" t="s">
        <v>109</v>
      </c>
      <c r="BA90" s="3" t="s">
        <v>1559</v>
      </c>
      <c r="BB90" s="3" t="str">
        <f t="shared" si="13"/>
        <v>調理員現業職</v>
      </c>
      <c r="BE90" s="302" t="str">
        <f t="shared" si="14"/>
        <v>調理員現業職中学卒</v>
      </c>
      <c r="BF90" s="302" t="s">
        <v>65</v>
      </c>
      <c r="BG90" s="302">
        <v>1</v>
      </c>
      <c r="BH90" s="302">
        <v>3</v>
      </c>
      <c r="BI90" s="302" t="s">
        <v>65</v>
      </c>
      <c r="BJ90" s="302">
        <v>1</v>
      </c>
      <c r="BK90" s="302">
        <v>39</v>
      </c>
    </row>
    <row r="91" spans="6:63">
      <c r="AY91" s="3" t="s">
        <v>1470</v>
      </c>
      <c r="AZ91" s="3" t="s">
        <v>109</v>
      </c>
      <c r="BA91" s="3" t="s">
        <v>1559</v>
      </c>
      <c r="BB91" s="3" t="str">
        <f t="shared" si="13"/>
        <v>業務員現業職</v>
      </c>
      <c r="BE91" s="302" t="str">
        <f t="shared" si="14"/>
        <v>業務員現業職中学卒</v>
      </c>
      <c r="BF91" s="302" t="s">
        <v>65</v>
      </c>
      <c r="BG91" s="302">
        <v>1</v>
      </c>
      <c r="BH91" s="302">
        <v>3</v>
      </c>
      <c r="BI91" s="302" t="s">
        <v>65</v>
      </c>
      <c r="BJ91" s="302">
        <v>1</v>
      </c>
      <c r="BK91" s="302">
        <v>39</v>
      </c>
    </row>
    <row r="92" spans="6:63">
      <c r="AY92" s="3" t="s">
        <v>1471</v>
      </c>
      <c r="AZ92" s="3" t="s">
        <v>109</v>
      </c>
      <c r="BA92" s="3" t="s">
        <v>1559</v>
      </c>
      <c r="BB92" s="3" t="str">
        <f t="shared" si="13"/>
        <v>介助員現業職</v>
      </c>
      <c r="BE92" s="302" t="str">
        <f t="shared" si="14"/>
        <v>介助員現業職中学卒</v>
      </c>
      <c r="BF92" s="302" t="s">
        <v>65</v>
      </c>
      <c r="BG92" s="302">
        <v>1</v>
      </c>
      <c r="BH92" s="302">
        <v>3</v>
      </c>
      <c r="BI92" s="302" t="s">
        <v>65</v>
      </c>
      <c r="BJ92" s="302">
        <v>1</v>
      </c>
      <c r="BK92" s="302">
        <v>39</v>
      </c>
    </row>
    <row r="93" spans="6:63">
      <c r="AY93" s="3" t="s">
        <v>1531</v>
      </c>
      <c r="AZ93" s="3" t="s">
        <v>109</v>
      </c>
      <c r="BA93" s="3" t="s">
        <v>1559</v>
      </c>
      <c r="BB93" s="3" t="str">
        <f t="shared" si="13"/>
        <v>県立学校業務補助職員現業職</v>
      </c>
      <c r="BE93" s="302" t="str">
        <f t="shared" si="14"/>
        <v>県立学校業務補助職員現業職中学卒</v>
      </c>
      <c r="BF93" s="302" t="s">
        <v>65</v>
      </c>
      <c r="BG93" s="302">
        <v>1</v>
      </c>
      <c r="BH93" s="302">
        <v>3</v>
      </c>
      <c r="BI93" s="302" t="s">
        <v>65</v>
      </c>
      <c r="BJ93" s="302">
        <v>1</v>
      </c>
      <c r="BK93" s="302">
        <v>11</v>
      </c>
    </row>
  </sheetData>
  <sheetProtection selectLockedCells="1" selectUnlockedCells="1"/>
  <mergeCells count="20">
    <mergeCell ref="I51:J51"/>
    <mergeCell ref="I52:J52"/>
    <mergeCell ref="BF5:BH5"/>
    <mergeCell ref="BI5:BK5"/>
    <mergeCell ref="Y60:AB60"/>
    <mergeCell ref="AD67:AH67"/>
    <mergeCell ref="T60:X60"/>
    <mergeCell ref="AD60:AH60"/>
    <mergeCell ref="P79:S79"/>
    <mergeCell ref="T79:X79"/>
    <mergeCell ref="Y79:AC79"/>
    <mergeCell ref="AD79:AH79"/>
    <mergeCell ref="Y73:AC73"/>
    <mergeCell ref="AD73:AH73"/>
    <mergeCell ref="P60:S60"/>
    <mergeCell ref="P73:S73"/>
    <mergeCell ref="T73:X73"/>
    <mergeCell ref="P67:S67"/>
    <mergeCell ref="T67:X67"/>
    <mergeCell ref="Y67:AC67"/>
  </mergeCells>
  <phoneticPr fontId="1"/>
  <conditionalFormatting sqref="G49:H50 H46:H48 F22:H45">
    <cfRule type="cellIs" dxfId="1" priority="13" stopIfTrue="1" operator="equal">
      <formula>0</formula>
    </cfRule>
  </conditionalFormatting>
  <conditionalFormatting sqref="G55:G56">
    <cfRule type="cellIs" dxfId="0" priority="1" stopIfTrue="1" operator="equal">
      <formula>0</formula>
    </cfRule>
  </conditionalFormatting>
  <dataValidations count="2">
    <dataValidation imeMode="halfAlpha" allowBlank="1" showInputMessage="1" showErrorMessage="1" sqref="K23:K50 G53:G56 E46:E50 F51 H53:H57 F57:G57 E53:E56 G22:H51 F22:F45 P50:T50 W50 Y50:AG50" xr:uid="{00000000-0002-0000-0300-000000000000}"/>
    <dataValidation imeMode="hiragana" allowBlank="1" showInputMessage="1" showErrorMessage="1" sqref="F5:H6" xr:uid="{00000000-0002-0000-0300-000001000000}"/>
  </dataValidations>
  <pageMargins left="0.7" right="0.7" top="0.75" bottom="0.75" header="0.3" footer="0.3"/>
  <pageSetup paperSize="9" scale="96"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1299"/>
  <sheetViews>
    <sheetView topLeftCell="A1270" workbookViewId="0">
      <selection activeCell="E5" sqref="E5:W5"/>
    </sheetView>
  </sheetViews>
  <sheetFormatPr defaultRowHeight="13.5"/>
  <cols>
    <col min="1" max="10" width="8.875" style="87" customWidth="1"/>
    <col min="11" max="14" width="9" style="88" customWidth="1"/>
    <col min="15" max="15" width="8.5" style="88" customWidth="1"/>
    <col min="16" max="16384" width="9" style="88"/>
  </cols>
  <sheetData>
    <row r="1" spans="1:15">
      <c r="A1" s="87" t="s">
        <v>80</v>
      </c>
    </row>
    <row r="2" spans="1:15">
      <c r="A2" s="88" t="s">
        <v>81</v>
      </c>
      <c r="B2" s="88"/>
      <c r="C2" s="88"/>
      <c r="D2" s="88"/>
      <c r="E2" s="88"/>
      <c r="F2" s="88"/>
      <c r="G2" s="88"/>
      <c r="H2" s="88"/>
      <c r="I2" s="88"/>
      <c r="J2" s="88"/>
      <c r="N2" s="88" t="s">
        <v>82</v>
      </c>
    </row>
    <row r="3" spans="1:15">
      <c r="A3" s="89"/>
      <c r="B3" s="90" t="s">
        <v>83</v>
      </c>
      <c r="C3" s="90" t="s">
        <v>84</v>
      </c>
      <c r="D3" s="90" t="s">
        <v>85</v>
      </c>
      <c r="E3" s="90" t="s">
        <v>86</v>
      </c>
      <c r="F3" s="90" t="s">
        <v>87</v>
      </c>
      <c r="G3" s="90" t="s">
        <v>88</v>
      </c>
      <c r="H3" s="90" t="s">
        <v>89</v>
      </c>
      <c r="I3" s="90" t="s">
        <v>90</v>
      </c>
      <c r="J3" s="90" t="s">
        <v>91</v>
      </c>
      <c r="N3" s="91" t="s">
        <v>92</v>
      </c>
      <c r="O3" s="92" t="s">
        <v>53</v>
      </c>
    </row>
    <row r="4" spans="1:15">
      <c r="A4" s="90"/>
      <c r="B4" s="90" t="s">
        <v>93</v>
      </c>
      <c r="C4" s="90" t="s">
        <v>93</v>
      </c>
      <c r="D4" s="90" t="s">
        <v>93</v>
      </c>
      <c r="E4" s="90" t="s">
        <v>93</v>
      </c>
      <c r="F4" s="90" t="s">
        <v>93</v>
      </c>
      <c r="G4" s="90" t="s">
        <v>93</v>
      </c>
      <c r="H4" s="90" t="s">
        <v>93</v>
      </c>
      <c r="I4" s="90" t="s">
        <v>93</v>
      </c>
      <c r="J4" s="90" t="s">
        <v>93</v>
      </c>
      <c r="N4" s="91" t="s">
        <v>94</v>
      </c>
      <c r="O4" s="92" t="s">
        <v>58</v>
      </c>
    </row>
    <row r="5" spans="1:15">
      <c r="A5" s="93"/>
      <c r="B5" s="94" t="s">
        <v>95</v>
      </c>
      <c r="C5" s="94" t="s">
        <v>95</v>
      </c>
      <c r="D5" s="94" t="s">
        <v>95</v>
      </c>
      <c r="E5" s="94" t="s">
        <v>95</v>
      </c>
      <c r="F5" s="94" t="s">
        <v>95</v>
      </c>
      <c r="G5" s="94" t="s">
        <v>95</v>
      </c>
      <c r="H5" s="94" t="s">
        <v>95</v>
      </c>
      <c r="I5" s="94" t="s">
        <v>95</v>
      </c>
      <c r="J5" s="94" t="s">
        <v>95</v>
      </c>
      <c r="N5" s="91" t="s">
        <v>96</v>
      </c>
      <c r="O5" s="92" t="s">
        <v>59</v>
      </c>
    </row>
    <row r="6" spans="1:15">
      <c r="A6" s="95" t="s">
        <v>57</v>
      </c>
      <c r="B6" s="96">
        <v>146100</v>
      </c>
      <c r="C6" s="96">
        <v>195500</v>
      </c>
      <c r="D6" s="97">
        <v>231500</v>
      </c>
      <c r="E6" s="97">
        <v>264200</v>
      </c>
      <c r="F6" s="97">
        <v>289700</v>
      </c>
      <c r="G6" s="97">
        <v>319200</v>
      </c>
      <c r="H6" s="97">
        <v>362900</v>
      </c>
      <c r="I6" s="97">
        <v>408100</v>
      </c>
      <c r="J6" s="97">
        <v>458400</v>
      </c>
      <c r="N6" s="91" t="s">
        <v>97</v>
      </c>
      <c r="O6" s="92" t="s">
        <v>60</v>
      </c>
    </row>
    <row r="7" spans="1:15">
      <c r="A7" s="95" t="s">
        <v>98</v>
      </c>
      <c r="B7" s="97">
        <v>147200</v>
      </c>
      <c r="C7" s="97">
        <v>197300</v>
      </c>
      <c r="D7" s="97">
        <v>233100</v>
      </c>
      <c r="E7" s="97">
        <v>266000</v>
      </c>
      <c r="F7" s="97">
        <v>291900</v>
      </c>
      <c r="G7" s="97">
        <v>321400</v>
      </c>
      <c r="H7" s="97">
        <v>365500</v>
      </c>
      <c r="I7" s="97">
        <v>410500</v>
      </c>
      <c r="J7" s="97">
        <v>461500</v>
      </c>
      <c r="N7" s="91" t="s">
        <v>99</v>
      </c>
      <c r="O7" s="92" t="s">
        <v>61</v>
      </c>
    </row>
    <row r="8" spans="1:15">
      <c r="A8" s="95" t="s">
        <v>100</v>
      </c>
      <c r="B8" s="97">
        <v>148400</v>
      </c>
      <c r="C8" s="97">
        <v>199100</v>
      </c>
      <c r="D8" s="97">
        <v>234600</v>
      </c>
      <c r="E8" s="97">
        <v>267800</v>
      </c>
      <c r="F8" s="97">
        <v>294000</v>
      </c>
      <c r="G8" s="97">
        <v>323700</v>
      </c>
      <c r="H8" s="97">
        <v>367900</v>
      </c>
      <c r="I8" s="97">
        <v>413000</v>
      </c>
      <c r="J8" s="97">
        <v>464500</v>
      </c>
      <c r="N8" s="91" t="s">
        <v>101</v>
      </c>
      <c r="O8" s="92" t="s">
        <v>62</v>
      </c>
    </row>
    <row r="9" spans="1:15">
      <c r="A9" s="95" t="s">
        <v>102</v>
      </c>
      <c r="B9" s="97">
        <v>149500</v>
      </c>
      <c r="C9" s="97">
        <v>200900</v>
      </c>
      <c r="D9" s="97">
        <v>236200</v>
      </c>
      <c r="E9" s="97">
        <v>269900</v>
      </c>
      <c r="F9" s="97">
        <v>296000</v>
      </c>
      <c r="G9" s="97">
        <v>325900</v>
      </c>
      <c r="H9" s="97">
        <v>370500</v>
      </c>
      <c r="I9" s="97">
        <v>415400</v>
      </c>
      <c r="J9" s="97">
        <v>467500</v>
      </c>
      <c r="N9" s="91" t="s">
        <v>103</v>
      </c>
      <c r="O9" s="92" t="s">
        <v>63</v>
      </c>
    </row>
    <row r="10" spans="1:15">
      <c r="A10" s="95" t="s">
        <v>104</v>
      </c>
      <c r="B10" s="97">
        <v>150600</v>
      </c>
      <c r="C10" s="97">
        <v>202400</v>
      </c>
      <c r="D10" s="97">
        <v>237600</v>
      </c>
      <c r="E10" s="97">
        <v>271600</v>
      </c>
      <c r="F10" s="97">
        <v>297900</v>
      </c>
      <c r="G10" s="97">
        <v>328100</v>
      </c>
      <c r="H10" s="97">
        <v>372400</v>
      </c>
      <c r="I10" s="97">
        <v>417300</v>
      </c>
      <c r="J10" s="97">
        <v>470500</v>
      </c>
      <c r="N10" s="91" t="s">
        <v>105</v>
      </c>
      <c r="O10" s="92" t="s">
        <v>79</v>
      </c>
    </row>
    <row r="11" spans="1:15">
      <c r="A11" s="95" t="s">
        <v>106</v>
      </c>
      <c r="B11" s="97">
        <v>151700</v>
      </c>
      <c r="C11" s="97">
        <v>204200</v>
      </c>
      <c r="D11" s="97">
        <v>239300</v>
      </c>
      <c r="E11" s="97">
        <v>273400</v>
      </c>
      <c r="F11" s="97">
        <v>300000</v>
      </c>
      <c r="G11" s="97">
        <v>330100</v>
      </c>
      <c r="H11" s="97">
        <v>374900</v>
      </c>
      <c r="I11" s="97">
        <v>419600</v>
      </c>
      <c r="J11" s="97">
        <v>473500</v>
      </c>
      <c r="N11" s="91" t="s">
        <v>107</v>
      </c>
      <c r="O11" s="92" t="s">
        <v>64</v>
      </c>
    </row>
    <row r="12" spans="1:15">
      <c r="A12" s="95" t="s">
        <v>108</v>
      </c>
      <c r="B12" s="97">
        <v>152800</v>
      </c>
      <c r="C12" s="97">
        <v>206000</v>
      </c>
      <c r="D12" s="97">
        <v>240800</v>
      </c>
      <c r="E12" s="97">
        <v>275200</v>
      </c>
      <c r="F12" s="97">
        <v>302200</v>
      </c>
      <c r="G12" s="97">
        <v>332300</v>
      </c>
      <c r="H12" s="97">
        <v>377200</v>
      </c>
      <c r="I12" s="97">
        <v>421700</v>
      </c>
      <c r="J12" s="97">
        <v>476500</v>
      </c>
      <c r="N12" s="91" t="s">
        <v>109</v>
      </c>
      <c r="O12" s="92" t="s">
        <v>65</v>
      </c>
    </row>
    <row r="13" spans="1:15">
      <c r="A13" s="95" t="s">
        <v>110</v>
      </c>
      <c r="B13" s="97">
        <v>153900</v>
      </c>
      <c r="C13" s="97">
        <v>207800</v>
      </c>
      <c r="D13" s="97">
        <v>242400</v>
      </c>
      <c r="E13" s="97">
        <v>277200</v>
      </c>
      <c r="F13" s="97">
        <v>304200</v>
      </c>
      <c r="G13" s="97">
        <v>334500</v>
      </c>
      <c r="H13" s="97">
        <v>379700</v>
      </c>
      <c r="I13" s="97">
        <v>423900</v>
      </c>
      <c r="J13" s="97">
        <v>479600</v>
      </c>
    </row>
    <row r="14" spans="1:15">
      <c r="A14" s="95" t="s">
        <v>111</v>
      </c>
      <c r="B14" s="97">
        <v>154900</v>
      </c>
      <c r="C14" s="97">
        <v>209400</v>
      </c>
      <c r="D14" s="97">
        <v>243500</v>
      </c>
      <c r="E14" s="97">
        <v>279200</v>
      </c>
      <c r="F14" s="97">
        <v>306100</v>
      </c>
      <c r="G14" s="97">
        <v>336400</v>
      </c>
      <c r="H14" s="97">
        <v>382100</v>
      </c>
      <c r="I14" s="97">
        <v>425900</v>
      </c>
      <c r="J14" s="97">
        <v>482300</v>
      </c>
    </row>
    <row r="15" spans="1:15">
      <c r="A15" s="95" t="s">
        <v>112</v>
      </c>
      <c r="B15" s="97">
        <v>156300</v>
      </c>
      <c r="C15" s="97">
        <v>211200</v>
      </c>
      <c r="D15" s="97">
        <v>245000</v>
      </c>
      <c r="E15" s="97">
        <v>281200</v>
      </c>
      <c r="F15" s="97">
        <v>308400</v>
      </c>
      <c r="G15" s="97">
        <v>338600</v>
      </c>
      <c r="H15" s="97">
        <v>384800</v>
      </c>
      <c r="I15" s="97">
        <v>428000</v>
      </c>
      <c r="J15" s="97">
        <v>485400</v>
      </c>
    </row>
    <row r="16" spans="1:15">
      <c r="A16" s="95" t="s">
        <v>113</v>
      </c>
      <c r="B16" s="97">
        <v>157600</v>
      </c>
      <c r="C16" s="97">
        <v>213000</v>
      </c>
      <c r="D16" s="97">
        <v>246600</v>
      </c>
      <c r="E16" s="97">
        <v>283100</v>
      </c>
      <c r="F16" s="97">
        <v>310600</v>
      </c>
      <c r="G16" s="97">
        <v>340600</v>
      </c>
      <c r="H16" s="97">
        <v>387400</v>
      </c>
      <c r="I16" s="97">
        <v>430100</v>
      </c>
      <c r="J16" s="97">
        <v>488400</v>
      </c>
    </row>
    <row r="17" spans="1:10">
      <c r="A17" s="95" t="s">
        <v>114</v>
      </c>
      <c r="B17" s="97">
        <v>158900</v>
      </c>
      <c r="C17" s="97">
        <v>214800</v>
      </c>
      <c r="D17" s="97">
        <v>247900</v>
      </c>
      <c r="E17" s="97">
        <v>285000</v>
      </c>
      <c r="F17" s="97">
        <v>312900</v>
      </c>
      <c r="G17" s="97">
        <v>342800</v>
      </c>
      <c r="H17" s="97">
        <v>390100</v>
      </c>
      <c r="I17" s="97">
        <v>432200</v>
      </c>
      <c r="J17" s="97">
        <v>491500</v>
      </c>
    </row>
    <row r="18" spans="1:10">
      <c r="A18" s="95" t="s">
        <v>115</v>
      </c>
      <c r="B18" s="97">
        <v>160100</v>
      </c>
      <c r="C18" s="97">
        <v>216200</v>
      </c>
      <c r="D18" s="97">
        <v>249400</v>
      </c>
      <c r="E18" s="97">
        <v>287000</v>
      </c>
      <c r="F18" s="97">
        <v>315000</v>
      </c>
      <c r="G18" s="97">
        <v>344600</v>
      </c>
      <c r="H18" s="97">
        <v>392500</v>
      </c>
      <c r="I18" s="97">
        <v>433900</v>
      </c>
      <c r="J18" s="97">
        <v>494200</v>
      </c>
    </row>
    <row r="19" spans="1:10">
      <c r="A19" s="95" t="s">
        <v>116</v>
      </c>
      <c r="B19" s="97">
        <v>161600</v>
      </c>
      <c r="C19" s="97">
        <v>218000</v>
      </c>
      <c r="D19" s="97">
        <v>250800</v>
      </c>
      <c r="E19" s="97">
        <v>288900</v>
      </c>
      <c r="F19" s="97">
        <v>317100</v>
      </c>
      <c r="G19" s="97">
        <v>346600</v>
      </c>
      <c r="H19" s="97">
        <v>394800</v>
      </c>
      <c r="I19" s="97">
        <v>435700</v>
      </c>
      <c r="J19" s="97">
        <v>496500</v>
      </c>
    </row>
    <row r="20" spans="1:10">
      <c r="A20" s="95" t="s">
        <v>117</v>
      </c>
      <c r="B20" s="97">
        <v>163100</v>
      </c>
      <c r="C20" s="97">
        <v>219700</v>
      </c>
      <c r="D20" s="97">
        <v>252100</v>
      </c>
      <c r="E20" s="97">
        <v>290800</v>
      </c>
      <c r="F20" s="97">
        <v>319300</v>
      </c>
      <c r="G20" s="97">
        <v>348600</v>
      </c>
      <c r="H20" s="97">
        <v>397000</v>
      </c>
      <c r="I20" s="97">
        <v>437700</v>
      </c>
      <c r="J20" s="97">
        <v>498800</v>
      </c>
    </row>
    <row r="21" spans="1:10">
      <c r="A21" s="95" t="s">
        <v>118</v>
      </c>
      <c r="B21" s="97">
        <v>164700</v>
      </c>
      <c r="C21" s="97">
        <v>221500</v>
      </c>
      <c r="D21" s="97">
        <v>253500</v>
      </c>
      <c r="E21" s="97">
        <v>292600</v>
      </c>
      <c r="F21" s="97">
        <v>321400</v>
      </c>
      <c r="G21" s="97">
        <v>350600</v>
      </c>
      <c r="H21" s="97">
        <v>399400</v>
      </c>
      <c r="I21" s="97">
        <v>439700</v>
      </c>
      <c r="J21" s="97">
        <v>501100</v>
      </c>
    </row>
    <row r="22" spans="1:10">
      <c r="A22" s="95" t="s">
        <v>119</v>
      </c>
      <c r="B22" s="97">
        <v>165900</v>
      </c>
      <c r="C22" s="97">
        <v>223200</v>
      </c>
      <c r="D22" s="97">
        <v>255000</v>
      </c>
      <c r="E22" s="97">
        <v>294400</v>
      </c>
      <c r="F22" s="97">
        <v>323300</v>
      </c>
      <c r="G22" s="97">
        <v>352300</v>
      </c>
      <c r="H22" s="97">
        <v>401200</v>
      </c>
      <c r="I22" s="97">
        <v>441600</v>
      </c>
      <c r="J22" s="97">
        <v>503200</v>
      </c>
    </row>
    <row r="23" spans="1:10">
      <c r="A23" s="95" t="s">
        <v>120</v>
      </c>
      <c r="B23" s="97">
        <v>167400</v>
      </c>
      <c r="C23" s="97">
        <v>224900</v>
      </c>
      <c r="D23" s="97">
        <v>256500</v>
      </c>
      <c r="E23" s="97">
        <v>296400</v>
      </c>
      <c r="F23" s="97">
        <v>325300</v>
      </c>
      <c r="G23" s="97">
        <v>354300</v>
      </c>
      <c r="H23" s="97">
        <v>403200</v>
      </c>
      <c r="I23" s="97">
        <v>443400</v>
      </c>
      <c r="J23" s="97">
        <v>504600</v>
      </c>
    </row>
    <row r="24" spans="1:10">
      <c r="A24" s="95" t="s">
        <v>121</v>
      </c>
      <c r="B24" s="97">
        <v>168900</v>
      </c>
      <c r="C24" s="97">
        <v>226500</v>
      </c>
      <c r="D24" s="97">
        <v>258200</v>
      </c>
      <c r="E24" s="97">
        <v>298500</v>
      </c>
      <c r="F24" s="97">
        <v>327300</v>
      </c>
      <c r="G24" s="97">
        <v>356100</v>
      </c>
      <c r="H24" s="97">
        <v>405100</v>
      </c>
      <c r="I24" s="97">
        <v>445200</v>
      </c>
      <c r="J24" s="97">
        <v>506100</v>
      </c>
    </row>
    <row r="25" spans="1:10">
      <c r="A25" s="95" t="s">
        <v>122</v>
      </c>
      <c r="B25" s="97">
        <v>170400</v>
      </c>
      <c r="C25" s="97">
        <v>228100</v>
      </c>
      <c r="D25" s="97">
        <v>260000</v>
      </c>
      <c r="E25" s="97">
        <v>300500</v>
      </c>
      <c r="F25" s="97">
        <v>329300</v>
      </c>
      <c r="G25" s="97">
        <v>358000</v>
      </c>
      <c r="H25" s="97">
        <v>406900</v>
      </c>
      <c r="I25" s="97">
        <v>446900</v>
      </c>
      <c r="J25" s="97">
        <v>507500</v>
      </c>
    </row>
    <row r="26" spans="1:10">
      <c r="A26" s="95" t="s">
        <v>123</v>
      </c>
      <c r="B26" s="97">
        <v>171700</v>
      </c>
      <c r="C26" s="97">
        <v>229500</v>
      </c>
      <c r="D26" s="97">
        <v>261600</v>
      </c>
      <c r="E26" s="97">
        <v>302400</v>
      </c>
      <c r="F26" s="97">
        <v>331000</v>
      </c>
      <c r="G26" s="97">
        <v>359900</v>
      </c>
      <c r="H26" s="97">
        <v>408800</v>
      </c>
      <c r="I26" s="97">
        <v>448700</v>
      </c>
      <c r="J26" s="97">
        <v>508700</v>
      </c>
    </row>
    <row r="27" spans="1:10">
      <c r="A27" s="95" t="s">
        <v>124</v>
      </c>
      <c r="B27" s="97">
        <v>174400</v>
      </c>
      <c r="C27" s="97">
        <v>231200</v>
      </c>
      <c r="D27" s="97">
        <v>263300</v>
      </c>
      <c r="E27" s="97">
        <v>304500</v>
      </c>
      <c r="F27" s="97">
        <v>333100</v>
      </c>
      <c r="G27" s="97">
        <v>361800</v>
      </c>
      <c r="H27" s="97">
        <v>410600</v>
      </c>
      <c r="I27" s="97">
        <v>450200</v>
      </c>
      <c r="J27" s="97">
        <v>510100</v>
      </c>
    </row>
    <row r="28" spans="1:10">
      <c r="A28" s="95" t="s">
        <v>125</v>
      </c>
      <c r="B28" s="97">
        <v>177000</v>
      </c>
      <c r="C28" s="97">
        <v>232800</v>
      </c>
      <c r="D28" s="97">
        <v>264900</v>
      </c>
      <c r="E28" s="97">
        <v>306500</v>
      </c>
      <c r="F28" s="97">
        <v>335100</v>
      </c>
      <c r="G28" s="97">
        <v>363800</v>
      </c>
      <c r="H28" s="97">
        <v>412400</v>
      </c>
      <c r="I28" s="97">
        <v>451600</v>
      </c>
      <c r="J28" s="97">
        <v>511600</v>
      </c>
    </row>
    <row r="29" spans="1:10">
      <c r="A29" s="95" t="s">
        <v>126</v>
      </c>
      <c r="B29" s="97">
        <v>179600</v>
      </c>
      <c r="C29" s="97">
        <v>234400</v>
      </c>
      <c r="D29" s="97">
        <v>266500</v>
      </c>
      <c r="E29" s="97">
        <v>308600</v>
      </c>
      <c r="F29" s="97">
        <v>337200</v>
      </c>
      <c r="G29" s="97">
        <v>365700</v>
      </c>
      <c r="H29" s="97">
        <v>414300</v>
      </c>
      <c r="I29" s="97">
        <v>453100</v>
      </c>
      <c r="J29" s="97">
        <v>513100</v>
      </c>
    </row>
    <row r="30" spans="1:10">
      <c r="A30" s="95" t="s">
        <v>127</v>
      </c>
      <c r="B30" s="97">
        <v>182200</v>
      </c>
      <c r="C30" s="97">
        <v>235400</v>
      </c>
      <c r="D30" s="97">
        <v>268400</v>
      </c>
      <c r="E30" s="97">
        <v>310300</v>
      </c>
      <c r="F30" s="97">
        <v>338600</v>
      </c>
      <c r="G30" s="97">
        <v>367700</v>
      </c>
      <c r="H30" s="97">
        <v>416100</v>
      </c>
      <c r="I30" s="97">
        <v>454500</v>
      </c>
      <c r="J30" s="97">
        <v>514200</v>
      </c>
    </row>
    <row r="31" spans="1:10">
      <c r="A31" s="95" t="s">
        <v>128</v>
      </c>
      <c r="B31" s="97">
        <v>183900</v>
      </c>
      <c r="C31" s="97">
        <v>236900</v>
      </c>
      <c r="D31" s="97">
        <v>270200</v>
      </c>
      <c r="E31" s="97">
        <v>312400</v>
      </c>
      <c r="F31" s="97">
        <v>340500</v>
      </c>
      <c r="G31" s="97">
        <v>369600</v>
      </c>
      <c r="H31" s="97">
        <v>417600</v>
      </c>
      <c r="I31" s="97">
        <v>455800</v>
      </c>
      <c r="J31" s="97">
        <v>515300</v>
      </c>
    </row>
    <row r="32" spans="1:10">
      <c r="A32" s="95" t="s">
        <v>129</v>
      </c>
      <c r="B32" s="97">
        <v>185500</v>
      </c>
      <c r="C32" s="97">
        <v>238300</v>
      </c>
      <c r="D32" s="97">
        <v>271900</v>
      </c>
      <c r="E32" s="97">
        <v>314400</v>
      </c>
      <c r="F32" s="97">
        <v>342400</v>
      </c>
      <c r="G32" s="97">
        <v>371600</v>
      </c>
      <c r="H32" s="97">
        <v>419100</v>
      </c>
      <c r="I32" s="97">
        <v>457100</v>
      </c>
      <c r="J32" s="97">
        <v>516500</v>
      </c>
    </row>
    <row r="33" spans="1:10">
      <c r="A33" s="95" t="s">
        <v>130</v>
      </c>
      <c r="B33" s="97">
        <v>187200</v>
      </c>
      <c r="C33" s="97">
        <v>239500</v>
      </c>
      <c r="D33" s="97">
        <v>273600</v>
      </c>
      <c r="E33" s="97">
        <v>316400</v>
      </c>
      <c r="F33" s="97">
        <v>344300</v>
      </c>
      <c r="G33" s="97">
        <v>373600</v>
      </c>
      <c r="H33" s="97">
        <v>420700</v>
      </c>
      <c r="I33" s="97">
        <v>458300</v>
      </c>
      <c r="J33" s="97">
        <v>517700</v>
      </c>
    </row>
    <row r="34" spans="1:10">
      <c r="A34" s="95" t="s">
        <v>131</v>
      </c>
      <c r="B34" s="97">
        <v>188700</v>
      </c>
      <c r="C34" s="97">
        <v>240700</v>
      </c>
      <c r="D34" s="97">
        <v>275300</v>
      </c>
      <c r="E34" s="97">
        <v>318100</v>
      </c>
      <c r="F34" s="97">
        <v>345900</v>
      </c>
      <c r="G34" s="97">
        <v>375100</v>
      </c>
      <c r="H34" s="97">
        <v>422300</v>
      </c>
      <c r="I34" s="97">
        <v>459300</v>
      </c>
      <c r="J34" s="97">
        <v>518700</v>
      </c>
    </row>
    <row r="35" spans="1:10">
      <c r="A35" s="95" t="s">
        <v>132</v>
      </c>
      <c r="B35" s="97">
        <v>190400</v>
      </c>
      <c r="C35" s="97">
        <v>241900</v>
      </c>
      <c r="D35" s="97">
        <v>277000</v>
      </c>
      <c r="E35" s="97">
        <v>320100</v>
      </c>
      <c r="F35" s="97">
        <v>347800</v>
      </c>
      <c r="G35" s="98">
        <v>376900</v>
      </c>
      <c r="H35" s="97">
        <v>423600</v>
      </c>
      <c r="I35" s="97">
        <v>460000</v>
      </c>
      <c r="J35" s="97">
        <v>519600</v>
      </c>
    </row>
    <row r="36" spans="1:10">
      <c r="A36" s="95" t="s">
        <v>133</v>
      </c>
      <c r="B36" s="97">
        <v>192200</v>
      </c>
      <c r="C36" s="97">
        <v>242900</v>
      </c>
      <c r="D36" s="97">
        <v>278800</v>
      </c>
      <c r="E36" s="97">
        <v>322200</v>
      </c>
      <c r="F36" s="97">
        <v>349700</v>
      </c>
      <c r="G36" s="98">
        <v>378700</v>
      </c>
      <c r="H36" s="97">
        <v>424900</v>
      </c>
      <c r="I36" s="97">
        <v>460800</v>
      </c>
      <c r="J36" s="97">
        <v>520500</v>
      </c>
    </row>
    <row r="37" spans="1:10">
      <c r="A37" s="95" t="s">
        <v>134</v>
      </c>
      <c r="B37" s="97">
        <v>193900</v>
      </c>
      <c r="C37" s="97">
        <v>244100</v>
      </c>
      <c r="D37" s="97">
        <v>280300</v>
      </c>
      <c r="E37" s="97">
        <v>324300</v>
      </c>
      <c r="F37" s="97">
        <v>351500</v>
      </c>
      <c r="G37" s="97">
        <v>380300</v>
      </c>
      <c r="H37" s="97">
        <v>426100</v>
      </c>
      <c r="I37" s="98">
        <v>461500</v>
      </c>
      <c r="J37" s="97">
        <v>521400</v>
      </c>
    </row>
    <row r="38" spans="1:10">
      <c r="A38" s="95" t="s">
        <v>135</v>
      </c>
      <c r="B38" s="97">
        <v>195500</v>
      </c>
      <c r="C38" s="97">
        <v>245400</v>
      </c>
      <c r="D38" s="97">
        <v>281800</v>
      </c>
      <c r="E38" s="97">
        <v>325500</v>
      </c>
      <c r="F38" s="98">
        <v>353400</v>
      </c>
      <c r="G38" s="97">
        <v>382100</v>
      </c>
      <c r="H38" s="97">
        <v>427300</v>
      </c>
      <c r="I38" s="97">
        <v>462200</v>
      </c>
      <c r="J38" s="97">
        <v>522200</v>
      </c>
    </row>
    <row r="39" spans="1:10">
      <c r="A39" s="95" t="s">
        <v>136</v>
      </c>
      <c r="B39" s="97">
        <v>196900</v>
      </c>
      <c r="C39" s="97">
        <v>246400</v>
      </c>
      <c r="D39" s="97">
        <v>283700</v>
      </c>
      <c r="E39" s="97">
        <v>327500</v>
      </c>
      <c r="F39" s="97">
        <v>355200</v>
      </c>
      <c r="G39" s="97">
        <v>383500</v>
      </c>
      <c r="H39" s="97">
        <v>428600</v>
      </c>
      <c r="I39" s="97">
        <v>463000</v>
      </c>
      <c r="J39" s="97">
        <v>523100</v>
      </c>
    </row>
    <row r="40" spans="1:10">
      <c r="A40" s="95" t="s">
        <v>137</v>
      </c>
      <c r="B40" s="97">
        <v>198400</v>
      </c>
      <c r="C40" s="97">
        <v>247600</v>
      </c>
      <c r="D40" s="97">
        <v>285500</v>
      </c>
      <c r="E40" s="98">
        <v>329400</v>
      </c>
      <c r="F40" s="97">
        <v>357000</v>
      </c>
      <c r="G40" s="97">
        <v>385000</v>
      </c>
      <c r="H40" s="97">
        <v>429900</v>
      </c>
      <c r="I40" s="97">
        <v>463700</v>
      </c>
      <c r="J40" s="97">
        <v>523800</v>
      </c>
    </row>
    <row r="41" spans="1:10">
      <c r="A41" s="95" t="s">
        <v>138</v>
      </c>
      <c r="B41" s="97">
        <v>199900</v>
      </c>
      <c r="C41" s="97">
        <v>248900</v>
      </c>
      <c r="D41" s="97">
        <v>287400</v>
      </c>
      <c r="E41" s="98">
        <v>331500</v>
      </c>
      <c r="F41" s="97">
        <v>358700</v>
      </c>
      <c r="G41" s="97">
        <v>386600</v>
      </c>
      <c r="H41" s="97">
        <v>431100</v>
      </c>
      <c r="I41" s="97">
        <v>464300</v>
      </c>
      <c r="J41" s="97">
        <v>524300</v>
      </c>
    </row>
    <row r="42" spans="1:10">
      <c r="A42" s="95" t="s">
        <v>139</v>
      </c>
      <c r="B42" s="97">
        <v>201200</v>
      </c>
      <c r="C42" s="97">
        <v>249800</v>
      </c>
      <c r="D42" s="97">
        <v>289000</v>
      </c>
      <c r="E42" s="97">
        <v>333400</v>
      </c>
      <c r="F42" s="97">
        <v>360100</v>
      </c>
      <c r="G42" s="97">
        <v>388000</v>
      </c>
      <c r="H42" s="97">
        <v>432300</v>
      </c>
      <c r="I42" s="97">
        <v>464800</v>
      </c>
      <c r="J42" s="97">
        <v>525000</v>
      </c>
    </row>
    <row r="43" spans="1:10">
      <c r="A43" s="95" t="s">
        <v>140</v>
      </c>
      <c r="B43" s="97">
        <v>202500</v>
      </c>
      <c r="C43" s="97">
        <v>251100</v>
      </c>
      <c r="D43" s="97">
        <v>290700</v>
      </c>
      <c r="E43" s="97">
        <v>335300</v>
      </c>
      <c r="F43" s="97">
        <v>361400</v>
      </c>
      <c r="G43" s="97">
        <v>389200</v>
      </c>
      <c r="H43" s="97">
        <v>433100</v>
      </c>
      <c r="I43" s="97">
        <v>465400</v>
      </c>
      <c r="J43" s="97">
        <v>525600</v>
      </c>
    </row>
    <row r="44" spans="1:10">
      <c r="A44" s="95" t="s">
        <v>141</v>
      </c>
      <c r="B44" s="97">
        <v>203700</v>
      </c>
      <c r="C44" s="97">
        <v>252300</v>
      </c>
      <c r="D44" s="97">
        <v>292500</v>
      </c>
      <c r="E44" s="97">
        <v>337300</v>
      </c>
      <c r="F44" s="97">
        <v>362800</v>
      </c>
      <c r="G44" s="97">
        <v>390400</v>
      </c>
      <c r="H44" s="97">
        <v>433900</v>
      </c>
      <c r="I44" s="97">
        <v>466000</v>
      </c>
      <c r="J44" s="97">
        <v>526400</v>
      </c>
    </row>
    <row r="45" spans="1:10">
      <c r="A45" s="95" t="s">
        <v>142</v>
      </c>
      <c r="B45" s="97">
        <v>205000</v>
      </c>
      <c r="C45" s="97">
        <v>253600</v>
      </c>
      <c r="D45" s="97">
        <v>294300</v>
      </c>
      <c r="E45" s="97">
        <v>339200</v>
      </c>
      <c r="F45" s="97">
        <v>364200</v>
      </c>
      <c r="G45" s="97">
        <v>391500</v>
      </c>
      <c r="H45" s="97">
        <v>434700</v>
      </c>
      <c r="I45" s="97">
        <v>466600</v>
      </c>
      <c r="J45" s="97">
        <v>527000</v>
      </c>
    </row>
    <row r="46" spans="1:10">
      <c r="A46" s="95" t="s">
        <v>143</v>
      </c>
      <c r="B46" s="97">
        <v>206300</v>
      </c>
      <c r="C46" s="97">
        <v>255000</v>
      </c>
      <c r="D46" s="97">
        <v>295800</v>
      </c>
      <c r="E46" s="97">
        <v>341100</v>
      </c>
      <c r="F46" s="97">
        <v>365500</v>
      </c>
      <c r="G46" s="97">
        <v>392600</v>
      </c>
      <c r="H46" s="97">
        <v>435300</v>
      </c>
      <c r="I46" s="97">
        <v>467100</v>
      </c>
      <c r="J46" s="97">
        <v>527500</v>
      </c>
    </row>
    <row r="47" spans="1:10">
      <c r="A47" s="95" t="s">
        <v>144</v>
      </c>
      <c r="B47" s="97">
        <v>207600</v>
      </c>
      <c r="C47" s="97">
        <v>256400</v>
      </c>
      <c r="D47" s="97">
        <v>297500</v>
      </c>
      <c r="E47" s="97">
        <v>343000</v>
      </c>
      <c r="F47" s="97">
        <v>366400</v>
      </c>
      <c r="G47" s="97">
        <v>393800</v>
      </c>
      <c r="H47" s="97">
        <v>436000</v>
      </c>
      <c r="I47" s="97">
        <v>467600</v>
      </c>
      <c r="J47" s="97"/>
    </row>
    <row r="48" spans="1:10">
      <c r="A48" s="95" t="s">
        <v>145</v>
      </c>
      <c r="B48" s="97">
        <v>208900</v>
      </c>
      <c r="C48" s="97">
        <v>257600</v>
      </c>
      <c r="D48" s="97">
        <v>299000</v>
      </c>
      <c r="E48" s="97">
        <v>344800</v>
      </c>
      <c r="F48" s="97">
        <v>367500</v>
      </c>
      <c r="G48" s="97">
        <v>395000</v>
      </c>
      <c r="H48" s="97">
        <v>436700</v>
      </c>
      <c r="I48" s="97">
        <v>468000</v>
      </c>
      <c r="J48" s="97"/>
    </row>
    <row r="49" spans="1:10">
      <c r="A49" s="95" t="s">
        <v>146</v>
      </c>
      <c r="B49" s="97">
        <v>210200</v>
      </c>
      <c r="C49" s="97">
        <v>258800</v>
      </c>
      <c r="D49" s="97">
        <v>300600</v>
      </c>
      <c r="E49" s="97">
        <v>346700</v>
      </c>
      <c r="F49" s="97">
        <v>368600</v>
      </c>
      <c r="G49" s="97">
        <v>396100</v>
      </c>
      <c r="H49" s="97">
        <v>437400</v>
      </c>
      <c r="I49" s="97">
        <v>468300</v>
      </c>
      <c r="J49" s="97"/>
    </row>
    <row r="50" spans="1:10">
      <c r="A50" s="95" t="s">
        <v>147</v>
      </c>
      <c r="B50" s="97">
        <v>211300</v>
      </c>
      <c r="C50" s="97">
        <v>260000</v>
      </c>
      <c r="D50" s="97">
        <v>302200</v>
      </c>
      <c r="E50" s="97">
        <v>348200</v>
      </c>
      <c r="F50" s="97">
        <v>369400</v>
      </c>
      <c r="G50" s="97">
        <v>396800</v>
      </c>
      <c r="H50" s="97">
        <v>438200</v>
      </c>
      <c r="I50" s="97">
        <v>468600</v>
      </c>
      <c r="J50" s="97"/>
    </row>
    <row r="51" spans="1:10">
      <c r="A51" s="95" t="s">
        <v>148</v>
      </c>
      <c r="B51" s="97">
        <v>212600</v>
      </c>
      <c r="C51" s="97">
        <v>261200</v>
      </c>
      <c r="D51" s="97">
        <v>303900</v>
      </c>
      <c r="E51" s="97">
        <v>349600</v>
      </c>
      <c r="F51" s="97">
        <v>370300</v>
      </c>
      <c r="G51" s="97">
        <v>397500</v>
      </c>
      <c r="H51" s="97">
        <v>439000</v>
      </c>
      <c r="I51" s="97"/>
      <c r="J51" s="97"/>
    </row>
    <row r="52" spans="1:10">
      <c r="A52" s="95" t="s">
        <v>149</v>
      </c>
      <c r="B52" s="97">
        <v>213900</v>
      </c>
      <c r="C52" s="97">
        <v>262500</v>
      </c>
      <c r="D52" s="97">
        <v>305500</v>
      </c>
      <c r="E52" s="97">
        <v>351100</v>
      </c>
      <c r="F52" s="97">
        <v>371200</v>
      </c>
      <c r="G52" s="97">
        <v>398200</v>
      </c>
      <c r="H52" s="97">
        <v>439400</v>
      </c>
      <c r="I52" s="97"/>
      <c r="J52" s="97"/>
    </row>
    <row r="53" spans="1:10">
      <c r="A53" s="95" t="s">
        <v>150</v>
      </c>
      <c r="B53" s="97">
        <v>215200</v>
      </c>
      <c r="C53" s="97">
        <v>263600</v>
      </c>
      <c r="D53" s="97">
        <v>307200</v>
      </c>
      <c r="E53" s="97">
        <v>352600</v>
      </c>
      <c r="F53" s="97">
        <v>372100</v>
      </c>
      <c r="G53" s="97">
        <v>398900</v>
      </c>
      <c r="H53" s="97">
        <v>440100</v>
      </c>
      <c r="I53" s="97"/>
      <c r="J53" s="97"/>
    </row>
    <row r="54" spans="1:10">
      <c r="A54" s="95" t="s">
        <v>151</v>
      </c>
      <c r="B54" s="97">
        <v>216300</v>
      </c>
      <c r="C54" s="97">
        <v>264700</v>
      </c>
      <c r="D54" s="97">
        <v>308100</v>
      </c>
      <c r="E54" s="97">
        <v>354200</v>
      </c>
      <c r="F54" s="97">
        <v>373000</v>
      </c>
      <c r="G54" s="97">
        <v>399500</v>
      </c>
      <c r="H54" s="97">
        <v>440600</v>
      </c>
      <c r="I54" s="97"/>
      <c r="J54" s="97"/>
    </row>
    <row r="55" spans="1:10">
      <c r="A55" s="95" t="s">
        <v>152</v>
      </c>
      <c r="B55" s="97">
        <v>217400</v>
      </c>
      <c r="C55" s="97">
        <v>265800</v>
      </c>
      <c r="D55" s="97">
        <v>309600</v>
      </c>
      <c r="E55" s="97">
        <v>355000</v>
      </c>
      <c r="F55" s="97">
        <v>373800</v>
      </c>
      <c r="G55" s="97">
        <v>400100</v>
      </c>
      <c r="H55" s="97">
        <v>441000</v>
      </c>
      <c r="I55" s="97"/>
      <c r="J55" s="97"/>
    </row>
    <row r="56" spans="1:10">
      <c r="A56" s="95" t="s">
        <v>153</v>
      </c>
      <c r="B56" s="97">
        <v>218400</v>
      </c>
      <c r="C56" s="97">
        <v>267100</v>
      </c>
      <c r="D56" s="97">
        <v>311100</v>
      </c>
      <c r="E56" s="97">
        <v>356200</v>
      </c>
      <c r="F56" s="97">
        <v>374600</v>
      </c>
      <c r="G56" s="97">
        <v>400600</v>
      </c>
      <c r="H56" s="97">
        <v>441400</v>
      </c>
      <c r="I56" s="97"/>
      <c r="J56" s="97"/>
    </row>
    <row r="57" spans="1:10">
      <c r="A57" s="95" t="s">
        <v>154</v>
      </c>
      <c r="B57" s="97">
        <v>219500</v>
      </c>
      <c r="C57" s="97">
        <v>268400</v>
      </c>
      <c r="D57" s="97">
        <v>312700</v>
      </c>
      <c r="E57" s="97">
        <v>357200</v>
      </c>
      <c r="F57" s="97">
        <v>375400</v>
      </c>
      <c r="G57" s="97">
        <v>401000</v>
      </c>
      <c r="H57" s="97">
        <v>441800</v>
      </c>
      <c r="I57" s="97"/>
      <c r="J57" s="99"/>
    </row>
    <row r="58" spans="1:10">
      <c r="A58" s="95" t="s">
        <v>155</v>
      </c>
      <c r="B58" s="97">
        <v>220600</v>
      </c>
      <c r="C58" s="97">
        <v>269400</v>
      </c>
      <c r="D58" s="97">
        <v>314300</v>
      </c>
      <c r="E58" s="97">
        <v>358100</v>
      </c>
      <c r="F58" s="97">
        <v>376100</v>
      </c>
      <c r="G58" s="97">
        <v>401400</v>
      </c>
      <c r="H58" s="97">
        <v>442200</v>
      </c>
      <c r="I58" s="97"/>
      <c r="J58" s="99"/>
    </row>
    <row r="59" spans="1:10">
      <c r="A59" s="95" t="s">
        <v>156</v>
      </c>
      <c r="B59" s="97">
        <v>221600</v>
      </c>
      <c r="C59" s="97">
        <v>270500</v>
      </c>
      <c r="D59" s="97">
        <v>315900</v>
      </c>
      <c r="E59" s="97">
        <v>359200</v>
      </c>
      <c r="F59" s="97">
        <v>376800</v>
      </c>
      <c r="G59" s="97">
        <v>401700</v>
      </c>
      <c r="H59" s="97">
        <v>442600</v>
      </c>
      <c r="I59" s="97"/>
      <c r="J59" s="99"/>
    </row>
    <row r="60" spans="1:10">
      <c r="A60" s="95" t="s">
        <v>157</v>
      </c>
      <c r="B60" s="97">
        <v>222500</v>
      </c>
      <c r="C60" s="97">
        <v>271800</v>
      </c>
      <c r="D60" s="97">
        <v>317500</v>
      </c>
      <c r="E60" s="97">
        <v>360100</v>
      </c>
      <c r="F60" s="97">
        <v>377500</v>
      </c>
      <c r="G60" s="97">
        <v>402000</v>
      </c>
      <c r="H60" s="97">
        <v>443000</v>
      </c>
      <c r="I60" s="97"/>
      <c r="J60" s="99"/>
    </row>
    <row r="61" spans="1:10">
      <c r="A61" s="95" t="s">
        <v>158</v>
      </c>
      <c r="B61" s="97">
        <v>223500</v>
      </c>
      <c r="C61" s="97">
        <v>273100</v>
      </c>
      <c r="D61" s="97">
        <v>319000</v>
      </c>
      <c r="E61" s="97">
        <v>361200</v>
      </c>
      <c r="F61" s="97">
        <v>378200</v>
      </c>
      <c r="G61" s="97">
        <v>402300</v>
      </c>
      <c r="H61" s="97">
        <v>443300</v>
      </c>
      <c r="I61" s="97"/>
      <c r="J61" s="99"/>
    </row>
    <row r="62" spans="1:10">
      <c r="A62" s="95" t="s">
        <v>159</v>
      </c>
      <c r="B62" s="97">
        <v>223800</v>
      </c>
      <c r="C62" s="97">
        <v>274000</v>
      </c>
      <c r="D62" s="97">
        <v>320500</v>
      </c>
      <c r="E62" s="97">
        <v>362100</v>
      </c>
      <c r="F62" s="97">
        <v>378700</v>
      </c>
      <c r="G62" s="97">
        <v>402600</v>
      </c>
      <c r="H62" s="97">
        <v>443600</v>
      </c>
      <c r="I62" s="99"/>
      <c r="J62" s="99"/>
    </row>
    <row r="63" spans="1:10">
      <c r="A63" s="95" t="s">
        <v>160</v>
      </c>
      <c r="B63" s="97">
        <v>224600</v>
      </c>
      <c r="C63" s="97">
        <v>275000</v>
      </c>
      <c r="D63" s="97">
        <v>321700</v>
      </c>
      <c r="E63" s="97">
        <v>362800</v>
      </c>
      <c r="F63" s="97">
        <v>379300</v>
      </c>
      <c r="G63" s="97">
        <v>402900</v>
      </c>
      <c r="H63" s="97">
        <v>444000</v>
      </c>
      <c r="I63" s="99"/>
      <c r="J63" s="99"/>
    </row>
    <row r="64" spans="1:10">
      <c r="A64" s="95" t="s">
        <v>161</v>
      </c>
      <c r="B64" s="97">
        <v>225400</v>
      </c>
      <c r="C64" s="97">
        <v>275900</v>
      </c>
      <c r="D64" s="97">
        <v>322900</v>
      </c>
      <c r="E64" s="97">
        <v>363500</v>
      </c>
      <c r="F64" s="97">
        <v>379900</v>
      </c>
      <c r="G64" s="97">
        <v>403200</v>
      </c>
      <c r="H64" s="97">
        <v>444300</v>
      </c>
      <c r="I64" s="99"/>
      <c r="J64" s="99"/>
    </row>
    <row r="65" spans="1:10">
      <c r="A65" s="95" t="s">
        <v>162</v>
      </c>
      <c r="B65" s="97">
        <v>226100</v>
      </c>
      <c r="C65" s="97">
        <v>277000</v>
      </c>
      <c r="D65" s="97">
        <v>324100</v>
      </c>
      <c r="E65" s="97">
        <v>364200</v>
      </c>
      <c r="F65" s="97">
        <v>380600</v>
      </c>
      <c r="G65" s="97">
        <v>403500</v>
      </c>
      <c r="H65" s="97">
        <v>444600</v>
      </c>
      <c r="I65" s="99"/>
      <c r="J65" s="99"/>
    </row>
    <row r="66" spans="1:10">
      <c r="A66" s="95" t="s">
        <v>163</v>
      </c>
      <c r="B66" s="100">
        <v>226800</v>
      </c>
      <c r="C66" s="100">
        <v>278100</v>
      </c>
      <c r="D66" s="97">
        <v>324800</v>
      </c>
      <c r="E66" s="97">
        <v>364600</v>
      </c>
      <c r="F66" s="97">
        <v>381000</v>
      </c>
      <c r="G66" s="97">
        <v>403800</v>
      </c>
      <c r="H66" s="97">
        <v>444900</v>
      </c>
      <c r="I66" s="99"/>
      <c r="J66" s="99"/>
    </row>
    <row r="67" spans="1:10">
      <c r="A67" s="95" t="s">
        <v>164</v>
      </c>
      <c r="B67" s="100">
        <v>227800</v>
      </c>
      <c r="C67" s="100">
        <v>279100</v>
      </c>
      <c r="D67" s="97">
        <v>325700</v>
      </c>
      <c r="E67" s="97">
        <v>365200</v>
      </c>
      <c r="F67" s="97">
        <v>381700</v>
      </c>
      <c r="G67" s="97">
        <v>404100</v>
      </c>
      <c r="H67" s="97"/>
      <c r="I67" s="99"/>
      <c r="J67" s="99"/>
    </row>
    <row r="68" spans="1:10">
      <c r="A68" s="95" t="s">
        <v>165</v>
      </c>
      <c r="B68" s="100">
        <v>228600</v>
      </c>
      <c r="C68" s="100">
        <v>280000</v>
      </c>
      <c r="D68" s="97">
        <v>326500</v>
      </c>
      <c r="E68" s="97">
        <v>365900</v>
      </c>
      <c r="F68" s="97">
        <v>382300</v>
      </c>
      <c r="G68" s="97">
        <v>404400</v>
      </c>
      <c r="H68" s="97"/>
      <c r="I68" s="99"/>
      <c r="J68" s="99"/>
    </row>
    <row r="69" spans="1:10">
      <c r="A69" s="95" t="s">
        <v>166</v>
      </c>
      <c r="B69" s="100">
        <v>229400</v>
      </c>
      <c r="C69" s="100">
        <v>281000</v>
      </c>
      <c r="D69" s="97">
        <v>327300</v>
      </c>
      <c r="E69" s="97">
        <v>366600</v>
      </c>
      <c r="F69" s="97">
        <v>382900</v>
      </c>
      <c r="G69" s="97">
        <v>404700</v>
      </c>
      <c r="H69" s="97"/>
      <c r="I69" s="99"/>
      <c r="J69" s="99"/>
    </row>
    <row r="70" spans="1:10">
      <c r="A70" s="95" t="s">
        <v>167</v>
      </c>
      <c r="B70" s="100">
        <v>230100</v>
      </c>
      <c r="C70" s="100">
        <v>281500</v>
      </c>
      <c r="D70" s="97">
        <v>328200</v>
      </c>
      <c r="E70" s="97">
        <v>366900</v>
      </c>
      <c r="F70" s="97">
        <v>383300</v>
      </c>
      <c r="G70" s="97">
        <v>405000</v>
      </c>
      <c r="H70" s="97"/>
      <c r="I70" s="99"/>
      <c r="J70" s="99"/>
    </row>
    <row r="71" spans="1:10">
      <c r="A71" s="95" t="s">
        <v>168</v>
      </c>
      <c r="B71" s="100">
        <v>230800</v>
      </c>
      <c r="C71" s="100">
        <v>282400</v>
      </c>
      <c r="D71" s="97">
        <v>328600</v>
      </c>
      <c r="E71" s="97">
        <v>367600</v>
      </c>
      <c r="F71" s="97">
        <v>383900</v>
      </c>
      <c r="G71" s="97">
        <v>405300</v>
      </c>
      <c r="H71" s="97"/>
      <c r="I71" s="99"/>
      <c r="J71" s="99"/>
    </row>
    <row r="72" spans="1:10">
      <c r="A72" s="95" t="s">
        <v>169</v>
      </c>
      <c r="B72" s="100">
        <v>231700</v>
      </c>
      <c r="C72" s="100">
        <v>283100</v>
      </c>
      <c r="D72" s="97">
        <v>329300</v>
      </c>
      <c r="E72" s="97">
        <v>368300</v>
      </c>
      <c r="F72" s="97">
        <v>384500</v>
      </c>
      <c r="G72" s="97">
        <v>405600</v>
      </c>
      <c r="H72" s="97"/>
      <c r="I72" s="99"/>
      <c r="J72" s="99"/>
    </row>
    <row r="73" spans="1:10">
      <c r="A73" s="95" t="s">
        <v>170</v>
      </c>
      <c r="B73" s="100">
        <v>232700</v>
      </c>
      <c r="C73" s="100">
        <v>284000</v>
      </c>
      <c r="D73" s="97">
        <v>330100</v>
      </c>
      <c r="E73" s="97">
        <v>369000</v>
      </c>
      <c r="F73" s="97">
        <v>385100</v>
      </c>
      <c r="G73" s="97">
        <v>405900</v>
      </c>
      <c r="H73" s="97"/>
      <c r="I73" s="99"/>
      <c r="J73" s="99"/>
    </row>
    <row r="74" spans="1:10">
      <c r="A74" s="95" t="s">
        <v>171</v>
      </c>
      <c r="B74" s="100">
        <v>233400</v>
      </c>
      <c r="C74" s="100">
        <v>285000</v>
      </c>
      <c r="D74" s="97">
        <v>330900</v>
      </c>
      <c r="E74" s="97">
        <v>369300</v>
      </c>
      <c r="F74" s="97">
        <v>385500</v>
      </c>
      <c r="G74" s="97">
        <v>406100</v>
      </c>
      <c r="H74" s="97"/>
      <c r="I74" s="99"/>
      <c r="J74" s="99"/>
    </row>
    <row r="75" spans="1:10">
      <c r="A75" s="95" t="s">
        <v>172</v>
      </c>
      <c r="B75" s="100">
        <v>234000</v>
      </c>
      <c r="C75" s="100">
        <v>285800</v>
      </c>
      <c r="D75" s="97">
        <v>331600</v>
      </c>
      <c r="E75" s="97">
        <v>369900</v>
      </c>
      <c r="F75" s="97">
        <v>386000</v>
      </c>
      <c r="G75" s="97">
        <v>406400</v>
      </c>
      <c r="H75" s="97"/>
      <c r="I75" s="99"/>
      <c r="J75" s="99"/>
    </row>
    <row r="76" spans="1:10">
      <c r="A76" s="95" t="s">
        <v>173</v>
      </c>
      <c r="B76" s="100">
        <v>234500</v>
      </c>
      <c r="C76" s="100">
        <v>286600</v>
      </c>
      <c r="D76" s="97">
        <v>332300</v>
      </c>
      <c r="E76" s="97">
        <v>370600</v>
      </c>
      <c r="F76" s="97">
        <v>386500</v>
      </c>
      <c r="G76" s="97">
        <v>406700</v>
      </c>
      <c r="H76" s="97"/>
      <c r="I76" s="99"/>
      <c r="J76" s="99"/>
    </row>
    <row r="77" spans="1:10">
      <c r="A77" s="95" t="s">
        <v>174</v>
      </c>
      <c r="B77" s="100">
        <v>235200</v>
      </c>
      <c r="C77" s="100">
        <v>287400</v>
      </c>
      <c r="D77" s="97">
        <v>333000</v>
      </c>
      <c r="E77" s="97">
        <v>371200</v>
      </c>
      <c r="F77" s="97">
        <v>387100</v>
      </c>
      <c r="G77" s="97">
        <v>407000</v>
      </c>
      <c r="H77" s="97"/>
      <c r="I77" s="99"/>
      <c r="J77" s="99"/>
    </row>
    <row r="78" spans="1:10">
      <c r="A78" s="95" t="s">
        <v>175</v>
      </c>
      <c r="B78" s="100">
        <v>236000</v>
      </c>
      <c r="C78" s="100">
        <v>288200</v>
      </c>
      <c r="D78" s="97">
        <v>333500</v>
      </c>
      <c r="E78" s="97">
        <v>371500</v>
      </c>
      <c r="F78" s="97">
        <v>387400</v>
      </c>
      <c r="G78" s="97">
        <v>407200</v>
      </c>
      <c r="H78" s="97"/>
      <c r="I78" s="99"/>
      <c r="J78" s="99"/>
    </row>
    <row r="79" spans="1:10">
      <c r="A79" s="95" t="s">
        <v>176</v>
      </c>
      <c r="B79" s="100">
        <v>236600</v>
      </c>
      <c r="C79" s="100">
        <v>288700</v>
      </c>
      <c r="D79" s="97">
        <v>334100</v>
      </c>
      <c r="E79" s="97">
        <v>372100</v>
      </c>
      <c r="F79" s="97">
        <v>387800</v>
      </c>
      <c r="G79" s="97">
        <v>407500</v>
      </c>
      <c r="H79" s="97"/>
      <c r="I79" s="99"/>
      <c r="J79" s="99"/>
    </row>
    <row r="80" spans="1:10">
      <c r="A80" s="95" t="s">
        <v>177</v>
      </c>
      <c r="B80" s="100">
        <v>237200</v>
      </c>
      <c r="C80" s="100">
        <v>289100</v>
      </c>
      <c r="D80" s="97">
        <v>334600</v>
      </c>
      <c r="E80" s="97">
        <v>372800</v>
      </c>
      <c r="F80" s="97">
        <v>388200</v>
      </c>
      <c r="G80" s="97">
        <v>407800</v>
      </c>
      <c r="H80" s="97"/>
      <c r="I80" s="99"/>
      <c r="J80" s="99"/>
    </row>
    <row r="81" spans="1:10">
      <c r="A81" s="95" t="s">
        <v>178</v>
      </c>
      <c r="B81" s="100">
        <v>237700</v>
      </c>
      <c r="C81" s="100">
        <v>289600</v>
      </c>
      <c r="D81" s="97">
        <v>335200</v>
      </c>
      <c r="E81" s="97">
        <v>373400</v>
      </c>
      <c r="F81" s="97">
        <v>388600</v>
      </c>
      <c r="G81" s="97">
        <v>408000</v>
      </c>
      <c r="H81" s="97"/>
      <c r="I81" s="99"/>
      <c r="J81" s="99"/>
    </row>
    <row r="82" spans="1:10">
      <c r="A82" s="95" t="s">
        <v>179</v>
      </c>
      <c r="B82" s="100">
        <v>238400</v>
      </c>
      <c r="C82" s="100">
        <v>289800</v>
      </c>
      <c r="D82" s="97">
        <v>335500</v>
      </c>
      <c r="E82" s="97">
        <v>373800</v>
      </c>
      <c r="F82" s="97">
        <v>388900</v>
      </c>
      <c r="G82" s="97">
        <v>408200</v>
      </c>
      <c r="H82" s="99"/>
      <c r="I82" s="99"/>
      <c r="J82" s="99"/>
    </row>
    <row r="83" spans="1:10">
      <c r="A83" s="95" t="s">
        <v>180</v>
      </c>
      <c r="B83" s="100">
        <v>239100</v>
      </c>
      <c r="C83" s="100">
        <v>290100</v>
      </c>
      <c r="D83" s="97">
        <v>336000</v>
      </c>
      <c r="E83" s="97">
        <v>374300</v>
      </c>
      <c r="F83" s="97">
        <v>389200</v>
      </c>
      <c r="G83" s="97">
        <v>408500</v>
      </c>
      <c r="H83" s="99"/>
      <c r="I83" s="99"/>
      <c r="J83" s="99"/>
    </row>
    <row r="84" spans="1:10">
      <c r="A84" s="95" t="s">
        <v>181</v>
      </c>
      <c r="B84" s="100">
        <v>239800</v>
      </c>
      <c r="C84" s="100">
        <v>290300</v>
      </c>
      <c r="D84" s="97">
        <v>336400</v>
      </c>
      <c r="E84" s="97">
        <v>374900</v>
      </c>
      <c r="F84" s="97">
        <v>389500</v>
      </c>
      <c r="G84" s="97">
        <v>408800</v>
      </c>
      <c r="H84" s="99"/>
      <c r="I84" s="99"/>
      <c r="J84" s="99"/>
    </row>
    <row r="85" spans="1:10">
      <c r="A85" s="95" t="s">
        <v>182</v>
      </c>
      <c r="B85" s="100">
        <v>240300</v>
      </c>
      <c r="C85" s="100">
        <v>290700</v>
      </c>
      <c r="D85" s="97">
        <v>336900</v>
      </c>
      <c r="E85" s="97">
        <v>375400</v>
      </c>
      <c r="F85" s="97">
        <v>389800</v>
      </c>
      <c r="G85" s="97">
        <v>409000</v>
      </c>
      <c r="H85" s="99"/>
      <c r="I85" s="99"/>
      <c r="J85" s="99"/>
    </row>
    <row r="86" spans="1:10">
      <c r="A86" s="95" t="s">
        <v>183</v>
      </c>
      <c r="B86" s="100">
        <v>240800</v>
      </c>
      <c r="C86" s="100">
        <v>290900</v>
      </c>
      <c r="D86" s="97">
        <v>337300</v>
      </c>
      <c r="E86" s="97">
        <v>375900</v>
      </c>
      <c r="F86" s="97">
        <v>390000</v>
      </c>
      <c r="G86" s="97">
        <v>409200</v>
      </c>
      <c r="H86" s="99"/>
      <c r="I86" s="99"/>
      <c r="J86" s="99"/>
    </row>
    <row r="87" spans="1:10">
      <c r="A87" s="95" t="s">
        <v>184</v>
      </c>
      <c r="B87" s="100">
        <v>241500</v>
      </c>
      <c r="C87" s="100">
        <v>291100</v>
      </c>
      <c r="D87" s="97">
        <v>337800</v>
      </c>
      <c r="E87" s="97">
        <v>376500</v>
      </c>
      <c r="F87" s="97">
        <v>390300</v>
      </c>
      <c r="G87" s="97">
        <v>409500</v>
      </c>
      <c r="H87" s="99"/>
      <c r="I87" s="99"/>
      <c r="J87" s="99"/>
    </row>
    <row r="88" spans="1:10">
      <c r="A88" s="95" t="s">
        <v>185</v>
      </c>
      <c r="B88" s="100">
        <v>242200</v>
      </c>
      <c r="C88" s="100">
        <v>291500</v>
      </c>
      <c r="D88" s="97">
        <v>338300</v>
      </c>
      <c r="E88" s="97">
        <v>377000</v>
      </c>
      <c r="F88" s="97">
        <v>390600</v>
      </c>
      <c r="G88" s="97">
        <v>409800</v>
      </c>
      <c r="H88" s="99"/>
      <c r="I88" s="99"/>
      <c r="J88" s="99"/>
    </row>
    <row r="89" spans="1:10">
      <c r="A89" s="95" t="s">
        <v>186</v>
      </c>
      <c r="B89" s="100">
        <v>242900</v>
      </c>
      <c r="C89" s="100">
        <v>291800</v>
      </c>
      <c r="D89" s="97">
        <v>338800</v>
      </c>
      <c r="E89" s="97">
        <v>377300</v>
      </c>
      <c r="F89" s="97">
        <v>390800</v>
      </c>
      <c r="G89" s="97">
        <v>410000</v>
      </c>
      <c r="H89" s="99"/>
      <c r="I89" s="99"/>
      <c r="J89" s="99"/>
    </row>
    <row r="90" spans="1:10">
      <c r="A90" s="95" t="s">
        <v>187</v>
      </c>
      <c r="B90" s="100">
        <v>243500</v>
      </c>
      <c r="C90" s="100">
        <v>292100</v>
      </c>
      <c r="D90" s="97">
        <v>339100</v>
      </c>
      <c r="E90" s="97">
        <v>377700</v>
      </c>
      <c r="F90" s="97">
        <v>391000</v>
      </c>
      <c r="G90" s="97">
        <v>410200</v>
      </c>
      <c r="H90" s="99"/>
      <c r="I90" s="99"/>
      <c r="J90" s="99"/>
    </row>
    <row r="91" spans="1:10">
      <c r="A91" s="95" t="s">
        <v>188</v>
      </c>
      <c r="B91" s="100">
        <v>244200</v>
      </c>
      <c r="C91" s="100">
        <v>292400</v>
      </c>
      <c r="D91" s="97">
        <v>339500</v>
      </c>
      <c r="E91" s="97">
        <v>378200</v>
      </c>
      <c r="F91" s="97">
        <v>391300</v>
      </c>
      <c r="G91" s="97"/>
      <c r="H91" s="99"/>
      <c r="I91" s="99"/>
      <c r="J91" s="99"/>
    </row>
    <row r="92" spans="1:10">
      <c r="A92" s="95" t="s">
        <v>189</v>
      </c>
      <c r="B92" s="100">
        <v>244900</v>
      </c>
      <c r="C92" s="100">
        <v>292700</v>
      </c>
      <c r="D92" s="97">
        <v>340000</v>
      </c>
      <c r="E92" s="97">
        <v>378600</v>
      </c>
      <c r="F92" s="97">
        <v>391600</v>
      </c>
      <c r="G92" s="97"/>
      <c r="H92" s="99"/>
      <c r="I92" s="99"/>
      <c r="J92" s="99"/>
    </row>
    <row r="93" spans="1:10">
      <c r="A93" s="95" t="s">
        <v>190</v>
      </c>
      <c r="B93" s="100">
        <v>245600</v>
      </c>
      <c r="C93" s="100">
        <v>293100</v>
      </c>
      <c r="D93" s="97">
        <v>340400</v>
      </c>
      <c r="E93" s="97">
        <v>379000</v>
      </c>
      <c r="F93" s="97">
        <v>391800</v>
      </c>
      <c r="G93" s="97"/>
      <c r="H93" s="99"/>
      <c r="I93" s="99"/>
      <c r="J93" s="99"/>
    </row>
    <row r="94" spans="1:10">
      <c r="A94" s="95" t="s">
        <v>191</v>
      </c>
      <c r="B94" s="100">
        <v>246100</v>
      </c>
      <c r="C94" s="100">
        <v>293400</v>
      </c>
      <c r="D94" s="97">
        <v>340700</v>
      </c>
      <c r="E94" s="97">
        <v>379400</v>
      </c>
      <c r="F94" s="97">
        <v>392000</v>
      </c>
      <c r="G94" s="97"/>
      <c r="H94" s="99"/>
      <c r="I94" s="99"/>
      <c r="J94" s="99"/>
    </row>
    <row r="95" spans="1:10">
      <c r="A95" s="95" t="s">
        <v>192</v>
      </c>
      <c r="B95" s="100">
        <v>246600</v>
      </c>
      <c r="C95" s="100">
        <v>293800</v>
      </c>
      <c r="D95" s="97">
        <v>341100</v>
      </c>
      <c r="E95" s="97">
        <v>379900</v>
      </c>
      <c r="F95" s="97">
        <v>392300</v>
      </c>
      <c r="G95" s="97"/>
      <c r="H95" s="99"/>
      <c r="I95" s="99"/>
      <c r="J95" s="99"/>
    </row>
    <row r="96" spans="1:10">
      <c r="A96" s="95" t="s">
        <v>193</v>
      </c>
      <c r="B96" s="100">
        <v>246900</v>
      </c>
      <c r="C96" s="100">
        <v>294100</v>
      </c>
      <c r="D96" s="97">
        <v>341600</v>
      </c>
      <c r="E96" s="97">
        <v>380300</v>
      </c>
      <c r="F96" s="97">
        <v>392600</v>
      </c>
      <c r="G96" s="97"/>
      <c r="H96" s="99"/>
      <c r="I96" s="99"/>
      <c r="J96" s="99"/>
    </row>
    <row r="97" spans="1:10">
      <c r="A97" s="95" t="s">
        <v>194</v>
      </c>
      <c r="B97" s="100">
        <v>247300</v>
      </c>
      <c r="C97" s="100">
        <v>294500</v>
      </c>
      <c r="D97" s="97">
        <v>342000</v>
      </c>
      <c r="E97" s="97">
        <v>380700</v>
      </c>
      <c r="F97" s="97">
        <v>392800</v>
      </c>
      <c r="G97" s="97"/>
      <c r="H97" s="99"/>
      <c r="I97" s="99"/>
      <c r="J97" s="99"/>
    </row>
    <row r="98" spans="1:10">
      <c r="A98" s="95" t="s">
        <v>195</v>
      </c>
      <c r="B98" s="100">
        <v>247600</v>
      </c>
      <c r="C98" s="100">
        <v>294700</v>
      </c>
      <c r="D98" s="97">
        <v>342200</v>
      </c>
      <c r="E98" s="97">
        <v>381000</v>
      </c>
      <c r="F98" s="97">
        <v>393000</v>
      </c>
      <c r="G98" s="97"/>
      <c r="H98" s="99"/>
      <c r="I98" s="99"/>
      <c r="J98" s="99"/>
    </row>
    <row r="99" spans="1:10">
      <c r="A99" s="95" t="s">
        <v>196</v>
      </c>
      <c r="B99" s="100"/>
      <c r="C99" s="100">
        <v>294900</v>
      </c>
      <c r="D99" s="97">
        <v>342600</v>
      </c>
      <c r="E99" s="97"/>
      <c r="F99" s="97"/>
      <c r="G99" s="97"/>
      <c r="H99" s="99"/>
      <c r="I99" s="99"/>
      <c r="J99" s="99"/>
    </row>
    <row r="100" spans="1:10">
      <c r="A100" s="95" t="s">
        <v>197</v>
      </c>
      <c r="B100" s="100"/>
      <c r="C100" s="100">
        <v>295200</v>
      </c>
      <c r="D100" s="97">
        <v>343100</v>
      </c>
      <c r="E100" s="97"/>
      <c r="F100" s="97"/>
      <c r="G100" s="97"/>
      <c r="H100" s="99"/>
      <c r="I100" s="99"/>
      <c r="J100" s="99"/>
    </row>
    <row r="101" spans="1:10">
      <c r="A101" s="95" t="s">
        <v>198</v>
      </c>
      <c r="B101" s="100"/>
      <c r="C101" s="100">
        <v>295600</v>
      </c>
      <c r="D101" s="97">
        <v>343500</v>
      </c>
      <c r="E101" s="97"/>
      <c r="F101" s="97"/>
      <c r="G101" s="97"/>
      <c r="H101" s="99"/>
      <c r="I101" s="99"/>
      <c r="J101" s="99"/>
    </row>
    <row r="102" spans="1:10">
      <c r="A102" s="95" t="s">
        <v>199</v>
      </c>
      <c r="B102" s="100"/>
      <c r="C102" s="100">
        <v>295800</v>
      </c>
      <c r="D102" s="97">
        <v>343700</v>
      </c>
      <c r="E102" s="97"/>
      <c r="F102" s="97"/>
      <c r="G102" s="97"/>
      <c r="H102" s="99"/>
      <c r="I102" s="99"/>
      <c r="J102" s="99"/>
    </row>
    <row r="103" spans="1:10">
      <c r="A103" s="95" t="s">
        <v>200</v>
      </c>
      <c r="B103" s="100"/>
      <c r="C103" s="100">
        <v>296100</v>
      </c>
      <c r="D103" s="97">
        <v>344100</v>
      </c>
      <c r="E103" s="97"/>
      <c r="F103" s="97"/>
      <c r="G103" s="99"/>
      <c r="H103" s="99"/>
      <c r="I103" s="99"/>
      <c r="J103" s="99"/>
    </row>
    <row r="104" spans="1:10">
      <c r="A104" s="95" t="s">
        <v>201</v>
      </c>
      <c r="B104" s="100"/>
      <c r="C104" s="100">
        <v>296500</v>
      </c>
      <c r="D104" s="97">
        <v>344500</v>
      </c>
      <c r="E104" s="97"/>
      <c r="F104" s="97"/>
      <c r="G104" s="99"/>
      <c r="H104" s="99"/>
      <c r="I104" s="99"/>
      <c r="J104" s="99"/>
    </row>
    <row r="105" spans="1:10">
      <c r="A105" s="95" t="s">
        <v>202</v>
      </c>
      <c r="B105" s="100"/>
      <c r="C105" s="100">
        <v>296900</v>
      </c>
      <c r="D105" s="97">
        <v>344800</v>
      </c>
      <c r="E105" s="97"/>
      <c r="F105" s="97"/>
      <c r="G105" s="99"/>
      <c r="H105" s="99"/>
      <c r="I105" s="99"/>
      <c r="J105" s="99"/>
    </row>
    <row r="106" spans="1:10">
      <c r="A106" s="95" t="s">
        <v>203</v>
      </c>
      <c r="B106" s="100"/>
      <c r="C106" s="100">
        <v>297100</v>
      </c>
      <c r="D106" s="97">
        <v>345100</v>
      </c>
      <c r="E106" s="97"/>
      <c r="F106" s="97"/>
      <c r="G106" s="99"/>
      <c r="H106" s="99"/>
      <c r="I106" s="99"/>
      <c r="J106" s="99"/>
    </row>
    <row r="107" spans="1:10">
      <c r="A107" s="95" t="s">
        <v>204</v>
      </c>
      <c r="B107" s="100"/>
      <c r="C107" s="100">
        <v>297400</v>
      </c>
      <c r="D107" s="97">
        <v>345500</v>
      </c>
      <c r="E107" s="97"/>
      <c r="F107" s="97"/>
      <c r="G107" s="99"/>
      <c r="H107" s="99"/>
      <c r="I107" s="99"/>
      <c r="J107" s="99"/>
    </row>
    <row r="108" spans="1:10">
      <c r="A108" s="95" t="s">
        <v>205</v>
      </c>
      <c r="B108" s="100"/>
      <c r="C108" s="100">
        <v>297800</v>
      </c>
      <c r="D108" s="97">
        <v>345900</v>
      </c>
      <c r="E108" s="97"/>
      <c r="F108" s="97"/>
      <c r="G108" s="99"/>
      <c r="H108" s="99"/>
      <c r="I108" s="99"/>
      <c r="J108" s="99"/>
    </row>
    <row r="109" spans="1:10">
      <c r="A109" s="95" t="s">
        <v>206</v>
      </c>
      <c r="B109" s="100"/>
      <c r="C109" s="100">
        <v>298100</v>
      </c>
      <c r="D109" s="97">
        <v>346300</v>
      </c>
      <c r="E109" s="97"/>
      <c r="F109" s="97"/>
      <c r="G109" s="99"/>
      <c r="H109" s="99"/>
      <c r="I109" s="99"/>
      <c r="J109" s="99"/>
    </row>
    <row r="110" spans="1:10">
      <c r="A110" s="95" t="s">
        <v>207</v>
      </c>
      <c r="B110" s="100"/>
      <c r="C110" s="100">
        <v>298300</v>
      </c>
      <c r="D110" s="97">
        <v>346800</v>
      </c>
      <c r="E110" s="97"/>
      <c r="F110" s="97"/>
      <c r="G110" s="99"/>
      <c r="H110" s="99"/>
      <c r="I110" s="99"/>
      <c r="J110" s="99"/>
    </row>
    <row r="111" spans="1:10">
      <c r="A111" s="95" t="s">
        <v>208</v>
      </c>
      <c r="B111" s="100"/>
      <c r="C111" s="100">
        <v>298600</v>
      </c>
      <c r="D111" s="97">
        <v>347200</v>
      </c>
      <c r="E111" s="97"/>
      <c r="F111" s="97"/>
      <c r="G111" s="99"/>
      <c r="H111" s="99"/>
      <c r="I111" s="99"/>
      <c r="J111" s="99"/>
    </row>
    <row r="112" spans="1:10">
      <c r="A112" s="95" t="s">
        <v>209</v>
      </c>
      <c r="B112" s="100"/>
      <c r="C112" s="100">
        <v>299000</v>
      </c>
      <c r="D112" s="97">
        <v>347600</v>
      </c>
      <c r="E112" s="97"/>
      <c r="F112" s="97"/>
      <c r="G112" s="99"/>
      <c r="H112" s="99"/>
      <c r="I112" s="99"/>
      <c r="J112" s="99"/>
    </row>
    <row r="113" spans="1:10">
      <c r="A113" s="95" t="s">
        <v>210</v>
      </c>
      <c r="B113" s="100"/>
      <c r="C113" s="100">
        <v>299300</v>
      </c>
      <c r="D113" s="97">
        <v>348000</v>
      </c>
      <c r="E113" s="97"/>
      <c r="F113" s="97"/>
      <c r="G113" s="99"/>
      <c r="H113" s="99"/>
      <c r="I113" s="99"/>
      <c r="J113" s="99"/>
    </row>
    <row r="114" spans="1:10">
      <c r="A114" s="95" t="s">
        <v>211</v>
      </c>
      <c r="B114" s="100"/>
      <c r="C114" s="100">
        <v>299500</v>
      </c>
      <c r="D114" s="97">
        <v>348500</v>
      </c>
      <c r="E114" s="97"/>
      <c r="F114" s="97"/>
      <c r="G114" s="99"/>
      <c r="H114" s="99"/>
      <c r="I114" s="99"/>
      <c r="J114" s="99"/>
    </row>
    <row r="115" spans="1:10">
      <c r="A115" s="95" t="s">
        <v>212</v>
      </c>
      <c r="B115" s="100"/>
      <c r="C115" s="100">
        <v>299900</v>
      </c>
      <c r="D115" s="97">
        <v>348900</v>
      </c>
      <c r="E115" s="97"/>
      <c r="F115" s="97"/>
      <c r="G115" s="99"/>
      <c r="H115" s="99"/>
      <c r="I115" s="99"/>
      <c r="J115" s="99"/>
    </row>
    <row r="116" spans="1:10">
      <c r="A116" s="95" t="s">
        <v>213</v>
      </c>
      <c r="B116" s="100"/>
      <c r="C116" s="100">
        <v>300300</v>
      </c>
      <c r="D116" s="97">
        <v>349200</v>
      </c>
      <c r="E116" s="97"/>
      <c r="F116" s="97"/>
      <c r="G116" s="99"/>
      <c r="H116" s="99"/>
      <c r="I116" s="99"/>
      <c r="J116" s="99"/>
    </row>
    <row r="117" spans="1:10">
      <c r="A117" s="95" t="s">
        <v>214</v>
      </c>
      <c r="B117" s="100"/>
      <c r="C117" s="100">
        <v>300600</v>
      </c>
      <c r="D117" s="97">
        <v>349500</v>
      </c>
      <c r="E117" s="97"/>
      <c r="F117" s="97"/>
      <c r="G117" s="99"/>
      <c r="H117" s="99"/>
      <c r="I117" s="99"/>
      <c r="J117" s="99"/>
    </row>
    <row r="118" spans="1:10">
      <c r="A118" s="95" t="s">
        <v>215</v>
      </c>
      <c r="B118" s="100"/>
      <c r="C118" s="100">
        <v>300800</v>
      </c>
      <c r="D118" s="97">
        <v>350000</v>
      </c>
      <c r="E118" s="97"/>
      <c r="F118" s="97"/>
      <c r="G118" s="99"/>
      <c r="H118" s="99"/>
      <c r="I118" s="99"/>
      <c r="J118" s="99"/>
    </row>
    <row r="119" spans="1:10">
      <c r="A119" s="95" t="s">
        <v>216</v>
      </c>
      <c r="B119" s="100"/>
      <c r="C119" s="100">
        <v>301000</v>
      </c>
      <c r="D119" s="97"/>
      <c r="E119" s="97"/>
      <c r="F119" s="97"/>
      <c r="G119" s="99"/>
      <c r="H119" s="99"/>
      <c r="I119" s="99"/>
      <c r="J119" s="99"/>
    </row>
    <row r="120" spans="1:10">
      <c r="A120" s="95" t="s">
        <v>217</v>
      </c>
      <c r="B120" s="100"/>
      <c r="C120" s="100">
        <v>301300</v>
      </c>
      <c r="D120" s="97"/>
      <c r="E120" s="97"/>
      <c r="F120" s="97"/>
      <c r="G120" s="99"/>
      <c r="H120" s="99"/>
      <c r="I120" s="99"/>
      <c r="J120" s="99"/>
    </row>
    <row r="121" spans="1:10">
      <c r="A121" s="95" t="s">
        <v>218</v>
      </c>
      <c r="B121" s="100"/>
      <c r="C121" s="100">
        <v>301700</v>
      </c>
      <c r="D121" s="97"/>
      <c r="E121" s="97"/>
      <c r="F121" s="97"/>
      <c r="G121" s="99"/>
      <c r="H121" s="99"/>
      <c r="I121" s="99"/>
      <c r="J121" s="99"/>
    </row>
    <row r="122" spans="1:10">
      <c r="A122" s="95" t="s">
        <v>219</v>
      </c>
      <c r="B122" s="100"/>
      <c r="C122" s="100">
        <v>301900</v>
      </c>
      <c r="D122" s="97"/>
      <c r="E122" s="97"/>
      <c r="F122" s="99"/>
      <c r="G122" s="99"/>
      <c r="H122" s="99"/>
      <c r="I122" s="99"/>
      <c r="J122" s="99"/>
    </row>
    <row r="123" spans="1:10">
      <c r="A123" s="95" t="s">
        <v>220</v>
      </c>
      <c r="B123" s="100"/>
      <c r="C123" s="100">
        <v>302100</v>
      </c>
      <c r="D123" s="97"/>
      <c r="E123" s="97"/>
      <c r="F123" s="99"/>
      <c r="G123" s="99"/>
      <c r="H123" s="99"/>
      <c r="I123" s="99"/>
      <c r="J123" s="99"/>
    </row>
    <row r="124" spans="1:10">
      <c r="A124" s="95" t="s">
        <v>221</v>
      </c>
      <c r="B124" s="100"/>
      <c r="C124" s="100">
        <v>302400</v>
      </c>
      <c r="D124" s="97"/>
      <c r="E124" s="97"/>
      <c r="F124" s="99"/>
      <c r="G124" s="99"/>
      <c r="H124" s="99"/>
      <c r="I124" s="99"/>
      <c r="J124" s="99"/>
    </row>
    <row r="125" spans="1:10">
      <c r="A125" s="95" t="s">
        <v>222</v>
      </c>
      <c r="B125" s="100"/>
      <c r="C125" s="100">
        <v>302700</v>
      </c>
      <c r="D125" s="97"/>
      <c r="E125" s="97"/>
      <c r="F125" s="99"/>
      <c r="G125" s="99"/>
      <c r="H125" s="99"/>
      <c r="I125" s="99"/>
      <c r="J125" s="99"/>
    </row>
    <row r="126" spans="1:10">
      <c r="A126" s="95" t="s">
        <v>223</v>
      </c>
      <c r="B126" s="100"/>
      <c r="C126" s="100">
        <v>303100</v>
      </c>
      <c r="D126" s="97"/>
      <c r="E126" s="97"/>
      <c r="F126" s="99"/>
      <c r="G126" s="99"/>
      <c r="H126" s="99"/>
      <c r="I126" s="99"/>
      <c r="J126" s="99"/>
    </row>
    <row r="127" spans="1:10">
      <c r="A127" s="95" t="s">
        <v>224</v>
      </c>
      <c r="B127" s="100"/>
      <c r="C127" s="100">
        <v>303300</v>
      </c>
      <c r="D127" s="97"/>
      <c r="E127" s="97"/>
      <c r="F127" s="99"/>
      <c r="G127" s="99"/>
      <c r="H127" s="99"/>
      <c r="I127" s="99"/>
      <c r="J127" s="99"/>
    </row>
    <row r="128" spans="1:10">
      <c r="A128" s="95" t="s">
        <v>225</v>
      </c>
      <c r="B128" s="100"/>
      <c r="C128" s="100">
        <v>303600</v>
      </c>
      <c r="D128" s="97"/>
      <c r="E128" s="99"/>
      <c r="F128" s="99"/>
      <c r="G128" s="99"/>
      <c r="H128" s="99"/>
      <c r="I128" s="99"/>
      <c r="J128" s="99"/>
    </row>
    <row r="129" spans="1:10">
      <c r="A129" s="95" t="s">
        <v>226</v>
      </c>
      <c r="B129" s="100"/>
      <c r="C129" s="100">
        <v>303900</v>
      </c>
      <c r="D129" s="97"/>
      <c r="E129" s="99"/>
      <c r="F129" s="99"/>
      <c r="G129" s="99"/>
      <c r="H129" s="99"/>
      <c r="I129" s="99"/>
      <c r="J129" s="99"/>
    </row>
    <row r="130" spans="1:10">
      <c r="A130" s="101" t="s">
        <v>227</v>
      </c>
      <c r="B130" s="102"/>
      <c r="C130" s="102">
        <v>304200</v>
      </c>
      <c r="D130" s="103"/>
      <c r="E130" s="104"/>
      <c r="F130" s="104"/>
      <c r="G130" s="104"/>
      <c r="H130" s="104"/>
      <c r="I130" s="104"/>
      <c r="J130" s="104"/>
    </row>
    <row r="131" spans="1:10">
      <c r="A131" s="105" t="s">
        <v>228</v>
      </c>
      <c r="B131" s="106"/>
      <c r="C131" s="106"/>
      <c r="D131" s="106"/>
      <c r="E131" s="107"/>
      <c r="F131" s="107"/>
      <c r="G131" s="107"/>
      <c r="H131" s="107"/>
      <c r="I131" s="107"/>
      <c r="J131" s="107"/>
    </row>
    <row r="132" spans="1:10">
      <c r="A132" s="105" t="s">
        <v>229</v>
      </c>
      <c r="B132" s="107"/>
      <c r="C132" s="107"/>
      <c r="D132" s="107"/>
      <c r="E132" s="107"/>
      <c r="F132" s="107"/>
      <c r="G132" s="107"/>
      <c r="H132" s="107"/>
      <c r="I132" s="107"/>
      <c r="J132" s="107"/>
    </row>
    <row r="133" spans="1:10">
      <c r="A133" s="105" t="s">
        <v>230</v>
      </c>
      <c r="B133" s="107"/>
      <c r="C133" s="107"/>
      <c r="D133" s="107"/>
      <c r="E133" s="107"/>
      <c r="F133" s="107"/>
      <c r="G133" s="107"/>
      <c r="H133" s="107"/>
      <c r="I133" s="107"/>
      <c r="J133" s="107"/>
    </row>
    <row r="134" spans="1:10">
      <c r="A134" s="105" t="s">
        <v>231</v>
      </c>
      <c r="B134" s="107"/>
      <c r="C134" s="107"/>
      <c r="D134" s="107"/>
      <c r="E134" s="107"/>
      <c r="F134" s="107"/>
      <c r="G134" s="107"/>
      <c r="H134" s="107"/>
      <c r="I134" s="107"/>
      <c r="J134" s="107"/>
    </row>
    <row r="135" spans="1:10">
      <c r="A135" s="105" t="s">
        <v>232</v>
      </c>
      <c r="B135" s="107"/>
      <c r="C135" s="107"/>
      <c r="D135" s="107"/>
      <c r="E135" s="107"/>
      <c r="F135" s="107"/>
      <c r="G135" s="107"/>
      <c r="H135" s="107"/>
      <c r="I135" s="107"/>
      <c r="J135" s="107"/>
    </row>
    <row r="136" spans="1:10">
      <c r="A136" s="105" t="s">
        <v>233</v>
      </c>
      <c r="B136" s="107"/>
      <c r="C136" s="107"/>
      <c r="D136" s="107"/>
      <c r="E136" s="107"/>
      <c r="F136" s="107"/>
      <c r="G136" s="107"/>
      <c r="H136" s="107"/>
      <c r="I136" s="107"/>
      <c r="J136" s="107"/>
    </row>
    <row r="137" spans="1:10">
      <c r="A137" s="105" t="s">
        <v>234</v>
      </c>
      <c r="B137" s="107"/>
      <c r="C137" s="107"/>
      <c r="D137" s="107"/>
      <c r="E137" s="107"/>
      <c r="F137" s="107"/>
      <c r="G137" s="107"/>
      <c r="H137" s="107"/>
      <c r="I137" s="107"/>
      <c r="J137" s="107"/>
    </row>
    <row r="138" spans="1:10">
      <c r="A138" s="105" t="s">
        <v>235</v>
      </c>
      <c r="B138" s="107"/>
      <c r="C138" s="107"/>
      <c r="D138" s="107"/>
      <c r="E138" s="107"/>
      <c r="F138" s="107"/>
      <c r="G138" s="107"/>
      <c r="H138" s="107"/>
      <c r="I138" s="107"/>
      <c r="J138" s="107"/>
    </row>
    <row r="139" spans="1:10">
      <c r="A139" s="105" t="s">
        <v>236</v>
      </c>
      <c r="B139" s="107"/>
      <c r="C139" s="107"/>
      <c r="D139" s="107"/>
      <c r="E139" s="107"/>
      <c r="F139" s="107"/>
      <c r="G139" s="107"/>
      <c r="H139" s="107"/>
      <c r="I139" s="107"/>
      <c r="J139" s="107"/>
    </row>
    <row r="140" spans="1:10">
      <c r="A140" s="105" t="s">
        <v>237</v>
      </c>
      <c r="B140" s="107"/>
      <c r="C140" s="107"/>
      <c r="D140" s="107"/>
      <c r="E140" s="107"/>
      <c r="F140" s="107"/>
      <c r="G140" s="107"/>
      <c r="H140" s="107"/>
      <c r="I140" s="107"/>
      <c r="J140" s="107"/>
    </row>
    <row r="141" spans="1:10">
      <c r="A141" s="105" t="s">
        <v>238</v>
      </c>
      <c r="B141" s="107"/>
      <c r="C141" s="107"/>
      <c r="D141" s="107"/>
      <c r="E141" s="107"/>
      <c r="F141" s="107"/>
      <c r="G141" s="107"/>
      <c r="H141" s="107"/>
      <c r="I141" s="107"/>
      <c r="J141" s="107"/>
    </row>
    <row r="142" spans="1:10">
      <c r="A142" s="105" t="s">
        <v>239</v>
      </c>
      <c r="B142" s="107"/>
      <c r="C142" s="107"/>
      <c r="D142" s="107"/>
      <c r="E142" s="107"/>
      <c r="F142" s="107"/>
      <c r="G142" s="107"/>
      <c r="H142" s="107"/>
      <c r="I142" s="107"/>
      <c r="J142" s="107"/>
    </row>
    <row r="143" spans="1:10">
      <c r="A143" s="105" t="s">
        <v>240</v>
      </c>
      <c r="B143" s="107"/>
      <c r="C143" s="107"/>
      <c r="D143" s="107"/>
      <c r="E143" s="107"/>
      <c r="F143" s="107"/>
      <c r="G143" s="107"/>
      <c r="H143" s="107"/>
      <c r="I143" s="107"/>
      <c r="J143" s="107"/>
    </row>
    <row r="144" spans="1:10">
      <c r="A144" s="105" t="s">
        <v>241</v>
      </c>
      <c r="B144" s="107"/>
      <c r="C144" s="107"/>
      <c r="D144" s="107"/>
      <c r="E144" s="107"/>
      <c r="F144" s="107"/>
      <c r="G144" s="107"/>
      <c r="H144" s="107"/>
      <c r="I144" s="107"/>
      <c r="J144" s="107"/>
    </row>
    <row r="145" spans="1:10">
      <c r="A145" s="105" t="s">
        <v>242</v>
      </c>
      <c r="B145" s="107"/>
      <c r="C145" s="107"/>
      <c r="D145" s="107"/>
      <c r="E145" s="107"/>
      <c r="F145" s="107"/>
      <c r="G145" s="107"/>
      <c r="H145" s="107"/>
      <c r="I145" s="107"/>
      <c r="J145" s="107"/>
    </row>
    <row r="146" spans="1:10">
      <c r="A146" s="105" t="s">
        <v>243</v>
      </c>
      <c r="B146" s="107"/>
      <c r="C146" s="107"/>
      <c r="D146" s="107"/>
      <c r="E146" s="107"/>
      <c r="F146" s="107"/>
      <c r="G146" s="107"/>
      <c r="H146" s="107"/>
      <c r="I146" s="107"/>
      <c r="J146" s="107"/>
    </row>
    <row r="147" spans="1:10">
      <c r="A147" s="105" t="s">
        <v>244</v>
      </c>
      <c r="B147" s="107"/>
      <c r="C147" s="107"/>
      <c r="D147" s="107"/>
      <c r="E147" s="107"/>
      <c r="F147" s="107"/>
      <c r="G147" s="107"/>
      <c r="H147" s="107"/>
      <c r="I147" s="107"/>
      <c r="J147" s="107"/>
    </row>
    <row r="148" spans="1:10">
      <c r="A148" s="105" t="s">
        <v>245</v>
      </c>
      <c r="B148" s="107"/>
      <c r="C148" s="107"/>
      <c r="D148" s="107"/>
      <c r="E148" s="107"/>
      <c r="F148" s="107"/>
      <c r="G148" s="107"/>
      <c r="H148" s="107"/>
      <c r="I148" s="107"/>
      <c r="J148" s="107"/>
    </row>
    <row r="149" spans="1:10">
      <c r="A149" s="105" t="s">
        <v>246</v>
      </c>
      <c r="B149" s="107"/>
      <c r="C149" s="107"/>
      <c r="D149" s="107"/>
      <c r="E149" s="107"/>
      <c r="F149" s="107"/>
      <c r="G149" s="107"/>
      <c r="H149" s="107"/>
      <c r="I149" s="107"/>
      <c r="J149" s="107"/>
    </row>
    <row r="150" spans="1:10">
      <c r="A150" s="105" t="s">
        <v>247</v>
      </c>
      <c r="B150" s="107"/>
      <c r="C150" s="107"/>
      <c r="D150" s="107"/>
      <c r="E150" s="107"/>
      <c r="F150" s="107"/>
      <c r="G150" s="107"/>
      <c r="H150" s="107"/>
      <c r="I150" s="107"/>
      <c r="J150" s="107"/>
    </row>
    <row r="151" spans="1:10">
      <c r="A151" s="105" t="s">
        <v>248</v>
      </c>
      <c r="B151" s="107"/>
      <c r="C151" s="107"/>
      <c r="D151" s="107"/>
      <c r="E151" s="107"/>
      <c r="F151" s="107"/>
      <c r="G151" s="107"/>
      <c r="H151" s="107"/>
      <c r="I151" s="107"/>
      <c r="J151" s="107"/>
    </row>
    <row r="152" spans="1:10">
      <c r="A152" s="105" t="s">
        <v>249</v>
      </c>
      <c r="B152" s="107"/>
      <c r="C152" s="107"/>
      <c r="D152" s="107"/>
      <c r="E152" s="107"/>
      <c r="F152" s="107"/>
      <c r="G152" s="107"/>
      <c r="H152" s="107"/>
      <c r="I152" s="107"/>
      <c r="J152" s="107"/>
    </row>
    <row r="153" spans="1:10">
      <c r="A153" s="105" t="s">
        <v>250</v>
      </c>
      <c r="B153" s="107"/>
      <c r="C153" s="107"/>
      <c r="D153" s="107"/>
      <c r="E153" s="107"/>
      <c r="F153" s="107"/>
      <c r="G153" s="107"/>
      <c r="H153" s="107"/>
      <c r="I153" s="107"/>
      <c r="J153" s="107"/>
    </row>
    <row r="154" spans="1:10">
      <c r="A154" s="105" t="s">
        <v>251</v>
      </c>
      <c r="B154" s="107"/>
      <c r="C154" s="107"/>
      <c r="D154" s="107"/>
      <c r="E154" s="107"/>
      <c r="F154" s="107"/>
      <c r="G154" s="107"/>
      <c r="H154" s="107"/>
      <c r="I154" s="107"/>
      <c r="J154" s="107"/>
    </row>
    <row r="155" spans="1:10">
      <c r="A155" s="105" t="s">
        <v>252</v>
      </c>
      <c r="B155" s="107"/>
      <c r="C155" s="107"/>
      <c r="D155" s="107"/>
      <c r="E155" s="107"/>
      <c r="F155" s="107"/>
      <c r="G155" s="107"/>
      <c r="H155" s="107"/>
      <c r="I155" s="107"/>
      <c r="J155" s="107"/>
    </row>
    <row r="156" spans="1:10">
      <c r="A156" s="105" t="s">
        <v>253</v>
      </c>
      <c r="B156" s="107"/>
      <c r="C156" s="107"/>
      <c r="D156" s="107"/>
      <c r="E156" s="107"/>
      <c r="F156" s="107"/>
      <c r="G156" s="107"/>
      <c r="H156" s="107"/>
      <c r="I156" s="107"/>
      <c r="J156" s="107"/>
    </row>
    <row r="157" spans="1:10">
      <c r="A157" s="105" t="s">
        <v>254</v>
      </c>
      <c r="B157" s="107"/>
      <c r="C157" s="107"/>
      <c r="D157" s="107"/>
      <c r="E157" s="107"/>
      <c r="F157" s="107"/>
      <c r="G157" s="107"/>
      <c r="H157" s="107"/>
      <c r="I157" s="107"/>
      <c r="J157" s="107"/>
    </row>
    <row r="158" spans="1:10">
      <c r="A158" s="105" t="s">
        <v>255</v>
      </c>
      <c r="B158" s="107"/>
      <c r="C158" s="107"/>
      <c r="D158" s="107"/>
      <c r="E158" s="107"/>
      <c r="F158" s="107"/>
      <c r="G158" s="107"/>
      <c r="H158" s="107"/>
      <c r="I158" s="107"/>
      <c r="J158" s="107"/>
    </row>
    <row r="159" spans="1:10">
      <c r="A159" s="105" t="s">
        <v>256</v>
      </c>
      <c r="B159" s="107"/>
      <c r="C159" s="107"/>
      <c r="D159" s="107"/>
      <c r="E159" s="107"/>
      <c r="F159" s="107"/>
      <c r="G159" s="107"/>
      <c r="H159" s="107"/>
      <c r="I159" s="107"/>
      <c r="J159" s="107"/>
    </row>
    <row r="160" spans="1:10">
      <c r="A160" s="105" t="s">
        <v>257</v>
      </c>
      <c r="B160" s="107"/>
      <c r="C160" s="107"/>
      <c r="D160" s="107"/>
      <c r="E160" s="107"/>
      <c r="F160" s="107"/>
      <c r="G160" s="107"/>
      <c r="H160" s="107"/>
      <c r="I160" s="107"/>
      <c r="J160" s="107"/>
    </row>
    <row r="161" spans="1:10">
      <c r="A161" s="105" t="s">
        <v>258</v>
      </c>
      <c r="B161" s="107"/>
      <c r="C161" s="107"/>
      <c r="D161" s="107"/>
      <c r="E161" s="107"/>
      <c r="F161" s="107"/>
      <c r="G161" s="107"/>
      <c r="H161" s="107"/>
      <c r="I161" s="107"/>
      <c r="J161" s="107"/>
    </row>
    <row r="162" spans="1:10">
      <c r="A162" s="105" t="s">
        <v>259</v>
      </c>
      <c r="B162" s="107"/>
      <c r="C162" s="107"/>
      <c r="D162" s="107"/>
      <c r="E162" s="107"/>
      <c r="F162" s="107"/>
      <c r="G162" s="107"/>
      <c r="H162" s="107"/>
      <c r="I162" s="107"/>
      <c r="J162" s="107"/>
    </row>
    <row r="163" spans="1:10">
      <c r="A163" s="105" t="s">
        <v>260</v>
      </c>
      <c r="B163" s="107"/>
      <c r="C163" s="107"/>
      <c r="D163" s="107"/>
      <c r="E163" s="107"/>
      <c r="F163" s="107"/>
      <c r="G163" s="107"/>
      <c r="H163" s="107"/>
      <c r="I163" s="108"/>
      <c r="J163" s="107"/>
    </row>
    <row r="164" spans="1:10">
      <c r="A164" s="105" t="s">
        <v>261</v>
      </c>
      <c r="B164" s="107"/>
      <c r="C164" s="107"/>
      <c r="D164" s="107"/>
      <c r="E164" s="107"/>
      <c r="F164" s="107"/>
      <c r="G164" s="107"/>
      <c r="H164" s="108"/>
      <c r="I164" s="107"/>
      <c r="J164" s="107"/>
    </row>
    <row r="165" spans="1:10">
      <c r="A165" s="105" t="s">
        <v>262</v>
      </c>
      <c r="B165" s="107"/>
      <c r="C165" s="107"/>
      <c r="D165" s="107"/>
      <c r="E165" s="107"/>
      <c r="F165" s="107"/>
      <c r="G165" s="107"/>
      <c r="H165" s="108"/>
      <c r="I165" s="107"/>
      <c r="J165" s="107"/>
    </row>
    <row r="166" spans="1:10">
      <c r="A166" s="105" t="s">
        <v>263</v>
      </c>
      <c r="B166" s="107"/>
      <c r="C166" s="107"/>
      <c r="D166" s="107"/>
      <c r="E166" s="107"/>
      <c r="F166" s="107"/>
      <c r="G166" s="107"/>
      <c r="H166" s="107"/>
      <c r="I166" s="107"/>
      <c r="J166" s="107"/>
    </row>
    <row r="167" spans="1:10">
      <c r="A167" s="105" t="s">
        <v>264</v>
      </c>
      <c r="B167" s="107"/>
      <c r="C167" s="107"/>
      <c r="D167" s="107"/>
      <c r="E167" s="107"/>
      <c r="F167" s="107"/>
      <c r="G167" s="108"/>
      <c r="H167" s="107"/>
      <c r="I167" s="107"/>
      <c r="J167" s="107"/>
    </row>
    <row r="168" spans="1:10">
      <c r="A168" s="105" t="s">
        <v>265</v>
      </c>
      <c r="B168" s="107"/>
      <c r="C168" s="107"/>
      <c r="D168" s="107"/>
      <c r="E168" s="107"/>
      <c r="F168" s="107"/>
      <c r="G168" s="108"/>
      <c r="H168" s="107"/>
      <c r="I168" s="107"/>
      <c r="J168" s="107"/>
    </row>
    <row r="169" spans="1:10">
      <c r="A169" s="105" t="s">
        <v>266</v>
      </c>
      <c r="B169" s="107"/>
      <c r="C169" s="107"/>
      <c r="D169" s="107"/>
      <c r="E169" s="107"/>
      <c r="F169" s="107"/>
      <c r="G169" s="107"/>
      <c r="H169" s="107"/>
      <c r="I169" s="107"/>
      <c r="J169" s="107"/>
    </row>
    <row r="170" spans="1:10">
      <c r="A170" s="105" t="s">
        <v>267</v>
      </c>
      <c r="B170" s="107"/>
      <c r="C170" s="107"/>
      <c r="D170" s="107"/>
      <c r="E170" s="107"/>
      <c r="F170" s="108"/>
      <c r="G170" s="107"/>
      <c r="H170" s="107"/>
      <c r="I170" s="107"/>
      <c r="J170" s="107"/>
    </row>
    <row r="171" spans="1:10">
      <c r="A171" s="105" t="s">
        <v>268</v>
      </c>
      <c r="B171" s="107"/>
      <c r="C171" s="107"/>
      <c r="D171" s="107"/>
      <c r="E171" s="107"/>
      <c r="F171" s="108"/>
      <c r="G171" s="107"/>
      <c r="H171" s="107"/>
      <c r="I171" s="107"/>
      <c r="J171" s="107"/>
    </row>
    <row r="172" spans="1:10">
      <c r="A172" s="105" t="s">
        <v>269</v>
      </c>
      <c r="B172" s="107"/>
      <c r="C172" s="107"/>
      <c r="D172" s="107"/>
      <c r="E172" s="107"/>
      <c r="F172" s="107"/>
      <c r="G172" s="107"/>
      <c r="H172" s="107"/>
      <c r="I172" s="107"/>
      <c r="J172" s="107"/>
    </row>
    <row r="173" spans="1:10">
      <c r="A173" s="105" t="s">
        <v>270</v>
      </c>
      <c r="B173" s="107"/>
      <c r="C173" s="107"/>
      <c r="D173" s="107"/>
      <c r="E173" s="107"/>
      <c r="F173" s="107"/>
      <c r="G173" s="107"/>
      <c r="H173" s="107"/>
      <c r="I173" s="107"/>
      <c r="J173" s="107"/>
    </row>
    <row r="174" spans="1:10">
      <c r="A174" s="105" t="s">
        <v>271</v>
      </c>
      <c r="B174" s="107"/>
      <c r="C174" s="107"/>
      <c r="D174" s="107"/>
      <c r="E174" s="107"/>
      <c r="F174" s="107"/>
      <c r="G174" s="107"/>
      <c r="H174" s="107"/>
      <c r="I174" s="107"/>
      <c r="J174" s="107"/>
    </row>
    <row r="175" spans="1:10">
      <c r="A175" s="105" t="s">
        <v>272</v>
      </c>
      <c r="B175" s="107"/>
      <c r="C175" s="107"/>
      <c r="D175" s="107"/>
      <c r="E175" s="107"/>
      <c r="F175" s="107"/>
      <c r="G175" s="107"/>
      <c r="H175" s="107"/>
      <c r="I175" s="107"/>
      <c r="J175" s="107"/>
    </row>
    <row r="176" spans="1:10">
      <c r="A176" s="105" t="s">
        <v>273</v>
      </c>
      <c r="B176" s="107"/>
      <c r="C176" s="107"/>
      <c r="D176" s="107"/>
      <c r="E176" s="107"/>
      <c r="F176" s="107"/>
      <c r="G176" s="107"/>
      <c r="H176" s="107"/>
      <c r="I176" s="107"/>
      <c r="J176" s="107"/>
    </row>
    <row r="177" spans="1:10">
      <c r="A177" s="105" t="s">
        <v>274</v>
      </c>
      <c r="B177" s="107"/>
      <c r="C177" s="107"/>
      <c r="D177" s="107"/>
      <c r="E177" s="107"/>
      <c r="F177" s="107"/>
      <c r="G177" s="107"/>
      <c r="H177" s="107"/>
      <c r="I177" s="107"/>
      <c r="J177" s="107"/>
    </row>
    <row r="178" spans="1:10">
      <c r="A178" s="105" t="s">
        <v>275</v>
      </c>
      <c r="B178" s="107"/>
      <c r="C178" s="107"/>
      <c r="D178" s="107"/>
      <c r="E178" s="107"/>
      <c r="F178" s="107"/>
      <c r="G178" s="107"/>
      <c r="H178" s="107"/>
      <c r="I178" s="107"/>
      <c r="J178" s="107"/>
    </row>
    <row r="179" spans="1:10">
      <c r="A179" s="105" t="s">
        <v>276</v>
      </c>
      <c r="B179" s="107"/>
      <c r="C179" s="107"/>
      <c r="D179" s="107"/>
      <c r="E179" s="107"/>
      <c r="F179" s="107"/>
      <c r="G179" s="107"/>
      <c r="H179" s="107"/>
      <c r="I179" s="107"/>
      <c r="J179" s="107"/>
    </row>
    <row r="180" spans="1:10">
      <c r="A180" s="105" t="s">
        <v>277</v>
      </c>
      <c r="B180" s="107"/>
      <c r="C180" s="107"/>
      <c r="D180" s="107"/>
      <c r="E180" s="107"/>
      <c r="F180" s="107"/>
      <c r="G180" s="107"/>
      <c r="H180" s="107"/>
      <c r="I180" s="107"/>
      <c r="J180" s="107"/>
    </row>
    <row r="181" spans="1:10">
      <c r="A181" s="105" t="s">
        <v>278</v>
      </c>
      <c r="B181" s="107"/>
      <c r="C181" s="107"/>
      <c r="D181" s="107"/>
      <c r="E181" s="107"/>
      <c r="F181" s="107"/>
      <c r="G181" s="107"/>
      <c r="H181" s="107"/>
      <c r="I181" s="107"/>
      <c r="J181" s="107"/>
    </row>
    <row r="182" spans="1:10">
      <c r="A182" s="105" t="s">
        <v>279</v>
      </c>
      <c r="B182" s="107"/>
      <c r="C182" s="107"/>
      <c r="D182" s="107"/>
      <c r="E182" s="107"/>
      <c r="F182" s="107"/>
      <c r="G182" s="107"/>
      <c r="H182" s="107"/>
      <c r="I182" s="107"/>
      <c r="J182" s="107"/>
    </row>
    <row r="183" spans="1:10">
      <c r="A183" s="105" t="s">
        <v>280</v>
      </c>
      <c r="B183" s="108"/>
      <c r="C183" s="107"/>
      <c r="D183" s="107"/>
      <c r="E183" s="108"/>
      <c r="F183" s="107"/>
      <c r="G183" s="107"/>
      <c r="H183" s="107"/>
      <c r="I183" s="107"/>
      <c r="J183" s="107"/>
    </row>
    <row r="184" spans="1:10">
      <c r="A184" s="105" t="s">
        <v>281</v>
      </c>
      <c r="B184" s="108"/>
      <c r="C184" s="107"/>
      <c r="D184" s="107"/>
      <c r="E184" s="108"/>
      <c r="F184" s="107"/>
      <c r="G184" s="107"/>
      <c r="H184" s="107"/>
      <c r="I184" s="107"/>
      <c r="J184" s="107"/>
    </row>
    <row r="185" spans="1:10">
      <c r="A185" s="105" t="s">
        <v>282</v>
      </c>
      <c r="B185" s="108"/>
      <c r="C185" s="107"/>
      <c r="D185" s="107"/>
      <c r="E185" s="108"/>
      <c r="F185" s="107"/>
      <c r="G185" s="107"/>
      <c r="H185" s="107"/>
      <c r="I185" s="107"/>
      <c r="J185" s="107"/>
    </row>
    <row r="186" spans="1:10">
      <c r="A186" s="105" t="s">
        <v>283</v>
      </c>
      <c r="B186" s="108"/>
      <c r="C186" s="107"/>
      <c r="D186" s="107"/>
      <c r="E186" s="108"/>
      <c r="F186" s="107"/>
      <c r="G186" s="107"/>
      <c r="H186" s="107"/>
      <c r="I186" s="107"/>
      <c r="J186" s="107"/>
    </row>
    <row r="187" spans="1:10">
      <c r="A187" s="105" t="s">
        <v>284</v>
      </c>
      <c r="B187" s="107"/>
      <c r="C187" s="107"/>
      <c r="D187" s="107"/>
      <c r="E187" s="107"/>
      <c r="F187" s="107"/>
      <c r="G187" s="107"/>
      <c r="H187" s="107"/>
      <c r="I187" s="107"/>
      <c r="J187" s="109"/>
    </row>
    <row r="188" spans="1:10">
      <c r="A188" s="105" t="s">
        <v>285</v>
      </c>
      <c r="B188" s="107"/>
      <c r="C188" s="107"/>
      <c r="D188" s="107"/>
      <c r="E188" s="108"/>
      <c r="F188" s="107"/>
      <c r="G188" s="107"/>
      <c r="H188" s="107"/>
      <c r="I188" s="107"/>
      <c r="J188" s="109"/>
    </row>
    <row r="189" spans="1:10">
      <c r="A189" s="105" t="s">
        <v>286</v>
      </c>
      <c r="B189" s="107"/>
      <c r="C189" s="107"/>
      <c r="D189" s="107"/>
      <c r="E189" s="107"/>
      <c r="F189" s="107"/>
      <c r="G189" s="107"/>
      <c r="H189" s="107"/>
      <c r="I189" s="107"/>
      <c r="J189" s="109"/>
    </row>
    <row r="190" spans="1:10">
      <c r="A190" s="105" t="s">
        <v>287</v>
      </c>
      <c r="B190" s="110"/>
      <c r="C190" s="110"/>
      <c r="D190" s="110"/>
      <c r="E190" s="110"/>
      <c r="F190" s="110"/>
      <c r="G190" s="110"/>
      <c r="H190" s="110"/>
      <c r="I190" s="110"/>
      <c r="J190" s="111"/>
    </row>
    <row r="191" spans="1:10">
      <c r="A191" s="105" t="s">
        <v>288</v>
      </c>
      <c r="B191" s="112"/>
      <c r="C191" s="112"/>
      <c r="D191" s="112"/>
      <c r="E191" s="112"/>
      <c r="F191" s="112"/>
      <c r="G191" s="112"/>
      <c r="H191" s="112"/>
      <c r="I191" s="112"/>
      <c r="J191" s="113"/>
    </row>
    <row r="192" spans="1:10">
      <c r="A192" s="105" t="s">
        <v>289</v>
      </c>
      <c r="B192" s="107"/>
      <c r="C192" s="107"/>
      <c r="D192" s="107"/>
      <c r="E192" s="107"/>
      <c r="F192" s="107"/>
      <c r="G192" s="107"/>
      <c r="H192" s="107"/>
      <c r="I192" s="107"/>
      <c r="J192" s="109"/>
    </row>
    <row r="193" spans="1:10">
      <c r="A193" s="105" t="s">
        <v>290</v>
      </c>
      <c r="B193" s="107"/>
      <c r="C193" s="107"/>
      <c r="D193" s="107"/>
      <c r="E193" s="107"/>
      <c r="F193" s="107"/>
      <c r="G193" s="107"/>
      <c r="H193" s="107"/>
      <c r="I193" s="107"/>
      <c r="J193" s="109"/>
    </row>
    <row r="194" spans="1:10">
      <c r="A194" s="105" t="s">
        <v>291</v>
      </c>
      <c r="B194" s="108"/>
      <c r="C194" s="107"/>
      <c r="D194" s="107"/>
      <c r="E194" s="107"/>
      <c r="F194" s="107"/>
      <c r="G194" s="107"/>
      <c r="H194" s="107"/>
      <c r="I194" s="107"/>
      <c r="J194" s="109"/>
    </row>
    <row r="195" spans="1:10">
      <c r="A195" s="105" t="s">
        <v>292</v>
      </c>
      <c r="B195" s="108"/>
      <c r="C195" s="107"/>
      <c r="D195" s="107"/>
      <c r="E195" s="107"/>
      <c r="F195" s="107"/>
      <c r="G195" s="107"/>
      <c r="H195" s="107"/>
      <c r="I195" s="107"/>
      <c r="J195" s="109"/>
    </row>
    <row r="196" spans="1:10">
      <c r="A196" s="105" t="s">
        <v>293</v>
      </c>
      <c r="B196" s="107"/>
      <c r="C196" s="107"/>
      <c r="D196" s="107"/>
      <c r="E196" s="107"/>
      <c r="F196" s="107"/>
      <c r="G196" s="107"/>
      <c r="H196" s="107"/>
      <c r="I196" s="107"/>
      <c r="J196" s="109"/>
    </row>
    <row r="197" spans="1:10">
      <c r="A197" s="105" t="s">
        <v>294</v>
      </c>
      <c r="B197" s="107"/>
      <c r="C197" s="107"/>
      <c r="D197" s="108"/>
      <c r="E197" s="107"/>
      <c r="F197" s="107"/>
      <c r="G197" s="107"/>
      <c r="H197" s="107"/>
      <c r="I197" s="107"/>
      <c r="J197" s="109"/>
    </row>
    <row r="198" spans="1:10">
      <c r="A198" s="105" t="s">
        <v>295</v>
      </c>
      <c r="B198" s="107"/>
      <c r="C198" s="107"/>
      <c r="D198" s="108"/>
      <c r="E198" s="107"/>
      <c r="F198" s="107"/>
      <c r="G198" s="107"/>
      <c r="H198" s="107"/>
      <c r="I198" s="107"/>
      <c r="J198" s="109"/>
    </row>
    <row r="199" spans="1:10">
      <c r="A199" s="105" t="s">
        <v>296</v>
      </c>
      <c r="B199" s="107"/>
      <c r="C199" s="107"/>
      <c r="D199" s="108"/>
      <c r="E199" s="107"/>
      <c r="F199" s="107"/>
      <c r="G199" s="107"/>
      <c r="H199" s="107"/>
      <c r="I199" s="107"/>
      <c r="J199" s="109"/>
    </row>
    <row r="200" spans="1:10">
      <c r="A200" s="105" t="s">
        <v>297</v>
      </c>
      <c r="B200" s="107"/>
      <c r="C200" s="107"/>
      <c r="D200" s="108"/>
      <c r="E200" s="107"/>
      <c r="F200" s="107"/>
      <c r="G200" s="107"/>
      <c r="H200" s="107"/>
      <c r="I200" s="107"/>
      <c r="J200" s="109"/>
    </row>
    <row r="201" spans="1:10">
      <c r="A201" s="105" t="s">
        <v>298</v>
      </c>
      <c r="B201" s="107"/>
      <c r="C201" s="107"/>
      <c r="D201" s="108"/>
      <c r="E201" s="107"/>
      <c r="F201" s="107"/>
      <c r="G201" s="107"/>
      <c r="H201" s="107"/>
      <c r="I201" s="107"/>
      <c r="J201" s="109"/>
    </row>
    <row r="202" spans="1:10">
      <c r="A202" s="105" t="s">
        <v>299</v>
      </c>
      <c r="B202" s="107"/>
      <c r="C202" s="107"/>
      <c r="D202" s="108"/>
      <c r="E202" s="107"/>
      <c r="F202" s="107"/>
      <c r="G202" s="107"/>
      <c r="H202" s="107"/>
      <c r="I202" s="107"/>
      <c r="J202" s="109"/>
    </row>
    <row r="203" spans="1:10">
      <c r="A203" s="105" t="s">
        <v>300</v>
      </c>
      <c r="B203" s="107"/>
      <c r="C203" s="107"/>
      <c r="D203" s="108"/>
      <c r="E203" s="107"/>
      <c r="F203" s="107"/>
      <c r="G203" s="107"/>
      <c r="H203" s="107"/>
      <c r="I203" s="107"/>
      <c r="J203" s="109"/>
    </row>
    <row r="204" spans="1:10">
      <c r="A204" s="105" t="s">
        <v>301</v>
      </c>
      <c r="B204" s="107"/>
      <c r="C204" s="107"/>
      <c r="D204" s="108"/>
      <c r="E204" s="107"/>
      <c r="F204" s="107"/>
      <c r="G204" s="107"/>
      <c r="H204" s="107"/>
      <c r="I204" s="107"/>
      <c r="J204" s="109"/>
    </row>
    <row r="205" spans="1:10">
      <c r="A205" s="105" t="s">
        <v>302</v>
      </c>
      <c r="B205" s="107"/>
      <c r="C205" s="107"/>
      <c r="D205" s="108"/>
      <c r="E205" s="107"/>
      <c r="F205" s="107"/>
      <c r="G205" s="107"/>
      <c r="H205" s="107"/>
      <c r="I205" s="107"/>
      <c r="J205" s="109"/>
    </row>
    <row r="206" spans="1:10">
      <c r="A206" s="105" t="s">
        <v>303</v>
      </c>
      <c r="B206" s="107"/>
      <c r="C206" s="107"/>
      <c r="D206" s="108"/>
      <c r="E206" s="107"/>
      <c r="F206" s="107"/>
      <c r="G206" s="107"/>
      <c r="H206" s="107"/>
      <c r="I206" s="107"/>
      <c r="J206" s="109"/>
    </row>
    <row r="207" spans="1:10">
      <c r="A207" s="105" t="s">
        <v>304</v>
      </c>
      <c r="B207" s="107"/>
      <c r="C207" s="107"/>
      <c r="D207" s="108"/>
      <c r="E207" s="107"/>
      <c r="F207" s="107"/>
      <c r="G207" s="107"/>
      <c r="H207" s="107"/>
      <c r="I207" s="109"/>
      <c r="J207" s="109"/>
    </row>
    <row r="208" spans="1:10">
      <c r="A208" s="105" t="s">
        <v>305</v>
      </c>
      <c r="B208" s="107"/>
      <c r="C208" s="107"/>
      <c r="D208" s="108"/>
      <c r="E208" s="107"/>
      <c r="F208" s="107"/>
      <c r="G208" s="107"/>
      <c r="H208" s="107"/>
      <c r="I208" s="109"/>
      <c r="J208" s="109"/>
    </row>
    <row r="209" spans="1:10">
      <c r="A209" s="105" t="s">
        <v>306</v>
      </c>
      <c r="B209" s="107"/>
      <c r="C209" s="107"/>
      <c r="D209" s="108"/>
      <c r="E209" s="107"/>
      <c r="F209" s="107"/>
      <c r="G209" s="107"/>
      <c r="H209" s="107"/>
      <c r="I209" s="109"/>
      <c r="J209" s="109"/>
    </row>
    <row r="210" spans="1:10">
      <c r="A210" s="105" t="s">
        <v>307</v>
      </c>
      <c r="B210" s="107"/>
      <c r="C210" s="107"/>
      <c r="D210" s="108"/>
      <c r="E210" s="107"/>
      <c r="F210" s="107"/>
      <c r="G210" s="107"/>
      <c r="H210" s="107"/>
      <c r="I210" s="109"/>
      <c r="J210" s="109"/>
    </row>
    <row r="211" spans="1:10">
      <c r="A211" s="105" t="s">
        <v>308</v>
      </c>
      <c r="B211" s="107"/>
      <c r="C211" s="107"/>
      <c r="D211" s="108"/>
      <c r="E211" s="107"/>
      <c r="F211" s="107"/>
      <c r="G211" s="107"/>
      <c r="H211" s="107"/>
      <c r="I211" s="109"/>
      <c r="J211" s="109"/>
    </row>
    <row r="212" spans="1:10">
      <c r="A212" s="105" t="s">
        <v>309</v>
      </c>
      <c r="B212" s="107"/>
      <c r="C212" s="107"/>
      <c r="D212" s="108"/>
      <c r="E212" s="107"/>
      <c r="F212" s="107"/>
      <c r="G212" s="107"/>
      <c r="H212" s="107"/>
      <c r="I212" s="109"/>
      <c r="J212" s="109"/>
    </row>
    <row r="213" spans="1:10">
      <c r="A213" s="105" t="s">
        <v>310</v>
      </c>
      <c r="B213" s="107"/>
      <c r="C213" s="107"/>
      <c r="D213" s="108"/>
      <c r="E213" s="107"/>
      <c r="F213" s="107"/>
      <c r="G213" s="107"/>
      <c r="H213" s="107"/>
      <c r="I213" s="109"/>
      <c r="J213" s="109"/>
    </row>
    <row r="214" spans="1:10">
      <c r="A214" s="105" t="s">
        <v>311</v>
      </c>
      <c r="B214" s="107"/>
      <c r="C214" s="107"/>
      <c r="D214" s="108"/>
      <c r="E214" s="107"/>
      <c r="F214" s="107"/>
      <c r="G214" s="107"/>
      <c r="H214" s="107"/>
      <c r="I214" s="109"/>
      <c r="J214" s="109"/>
    </row>
    <row r="215" spans="1:10">
      <c r="A215" s="105" t="s">
        <v>312</v>
      </c>
      <c r="B215" s="107"/>
      <c r="C215" s="107"/>
      <c r="D215" s="108"/>
      <c r="E215" s="107"/>
      <c r="F215" s="107"/>
      <c r="G215" s="107"/>
      <c r="H215" s="107"/>
      <c r="I215" s="109"/>
      <c r="J215" s="109"/>
    </row>
    <row r="216" spans="1:10">
      <c r="A216" s="105" t="s">
        <v>313</v>
      </c>
      <c r="B216" s="107"/>
      <c r="C216" s="107"/>
      <c r="D216" s="108"/>
      <c r="E216" s="107"/>
      <c r="F216" s="107"/>
      <c r="G216" s="107"/>
      <c r="H216" s="107"/>
      <c r="I216" s="109"/>
      <c r="J216" s="109"/>
    </row>
    <row r="217" spans="1:10">
      <c r="A217" s="105" t="s">
        <v>314</v>
      </c>
      <c r="B217" s="107"/>
      <c r="C217" s="107"/>
      <c r="D217" s="108"/>
      <c r="E217" s="107"/>
      <c r="F217" s="107"/>
      <c r="G217" s="107"/>
      <c r="H217" s="107"/>
      <c r="I217" s="109"/>
      <c r="J217" s="109"/>
    </row>
    <row r="218" spans="1:10">
      <c r="A218" s="105" t="s">
        <v>315</v>
      </c>
      <c r="B218" s="107"/>
      <c r="C218" s="107"/>
      <c r="D218" s="108"/>
      <c r="E218" s="107"/>
      <c r="F218" s="107"/>
      <c r="G218" s="107"/>
      <c r="H218" s="107"/>
      <c r="I218" s="109"/>
      <c r="J218" s="109"/>
    </row>
    <row r="219" spans="1:10">
      <c r="A219" s="105" t="s">
        <v>316</v>
      </c>
      <c r="B219" s="107"/>
      <c r="C219" s="107"/>
      <c r="D219" s="108"/>
      <c r="E219" s="107"/>
      <c r="F219" s="107"/>
      <c r="G219" s="107"/>
      <c r="H219" s="107"/>
      <c r="I219" s="109"/>
      <c r="J219" s="109"/>
    </row>
    <row r="220" spans="1:10">
      <c r="A220" s="105" t="s">
        <v>317</v>
      </c>
      <c r="B220" s="107"/>
      <c r="C220" s="107"/>
      <c r="D220" s="108"/>
      <c r="E220" s="107"/>
      <c r="F220" s="107"/>
      <c r="G220" s="107"/>
      <c r="H220" s="107"/>
      <c r="I220" s="109"/>
      <c r="J220" s="109"/>
    </row>
    <row r="221" spans="1:10">
      <c r="A221" s="105" t="s">
        <v>318</v>
      </c>
      <c r="B221" s="107"/>
      <c r="C221" s="107"/>
      <c r="D221" s="108"/>
      <c r="E221" s="107"/>
      <c r="F221" s="107"/>
      <c r="G221" s="107"/>
      <c r="H221" s="107"/>
      <c r="I221" s="109"/>
      <c r="J221" s="109"/>
    </row>
    <row r="222" spans="1:10">
      <c r="A222" s="105" t="s">
        <v>319</v>
      </c>
      <c r="B222" s="107"/>
      <c r="C222" s="107"/>
      <c r="D222" s="108"/>
      <c r="E222" s="107"/>
      <c r="F222" s="107"/>
      <c r="G222" s="107"/>
      <c r="H222" s="107"/>
      <c r="I222" s="109"/>
      <c r="J222" s="109"/>
    </row>
    <row r="223" spans="1:10">
      <c r="A223" s="105" t="s">
        <v>320</v>
      </c>
      <c r="B223" s="107"/>
      <c r="C223" s="107"/>
      <c r="D223" s="108"/>
      <c r="E223" s="107"/>
      <c r="F223" s="107"/>
      <c r="G223" s="107"/>
      <c r="H223" s="107"/>
      <c r="I223" s="109"/>
      <c r="J223" s="109"/>
    </row>
    <row r="224" spans="1:10">
      <c r="A224" s="105" t="s">
        <v>321</v>
      </c>
      <c r="B224" s="107"/>
      <c r="C224" s="107"/>
      <c r="D224" s="108"/>
      <c r="E224" s="107"/>
      <c r="F224" s="107"/>
      <c r="G224" s="107"/>
      <c r="H224" s="107"/>
      <c r="I224" s="109"/>
      <c r="J224" s="109"/>
    </row>
    <row r="225" spans="1:10">
      <c r="A225" s="105" t="s">
        <v>322</v>
      </c>
      <c r="B225" s="107"/>
      <c r="C225" s="107"/>
      <c r="D225" s="108"/>
      <c r="E225" s="107"/>
      <c r="F225" s="107"/>
      <c r="G225" s="107"/>
      <c r="H225" s="107"/>
      <c r="I225" s="109"/>
      <c r="J225" s="109"/>
    </row>
    <row r="226" spans="1:10">
      <c r="A226" s="105" t="s">
        <v>323</v>
      </c>
      <c r="B226" s="107"/>
      <c r="C226" s="107"/>
      <c r="D226" s="108"/>
      <c r="E226" s="107"/>
      <c r="F226" s="107"/>
      <c r="G226" s="107"/>
      <c r="H226" s="107"/>
      <c r="I226" s="109"/>
      <c r="J226" s="109"/>
    </row>
    <row r="227" spans="1:10">
      <c r="A227" s="105" t="s">
        <v>324</v>
      </c>
      <c r="B227" s="107"/>
      <c r="C227" s="107"/>
      <c r="D227" s="108"/>
      <c r="E227" s="107"/>
      <c r="F227" s="107"/>
      <c r="G227" s="107"/>
      <c r="H227" s="109"/>
      <c r="I227" s="109"/>
      <c r="J227" s="109"/>
    </row>
    <row r="228" spans="1:10">
      <c r="A228" s="105" t="s">
        <v>325</v>
      </c>
      <c r="B228" s="107"/>
      <c r="C228" s="107"/>
      <c r="D228" s="108"/>
      <c r="E228" s="107"/>
      <c r="F228" s="107"/>
      <c r="G228" s="107"/>
      <c r="H228" s="109"/>
      <c r="I228" s="109"/>
      <c r="J228" s="109"/>
    </row>
    <row r="229" spans="1:10">
      <c r="A229" s="105" t="s">
        <v>326</v>
      </c>
      <c r="B229" s="107"/>
      <c r="C229" s="107"/>
      <c r="D229" s="108"/>
      <c r="E229" s="107"/>
      <c r="F229" s="107"/>
      <c r="G229" s="107"/>
      <c r="H229" s="109"/>
      <c r="I229" s="109"/>
      <c r="J229" s="109"/>
    </row>
    <row r="230" spans="1:10">
      <c r="A230" s="105" t="s">
        <v>327</v>
      </c>
      <c r="B230" s="107"/>
      <c r="C230" s="107"/>
      <c r="D230" s="108"/>
      <c r="E230" s="107"/>
      <c r="F230" s="107"/>
      <c r="G230" s="107"/>
      <c r="H230" s="109"/>
      <c r="I230" s="109"/>
      <c r="J230" s="109"/>
    </row>
    <row r="231" spans="1:10">
      <c r="A231" s="105" t="s">
        <v>328</v>
      </c>
      <c r="B231" s="107"/>
      <c r="C231" s="107"/>
      <c r="D231" s="108"/>
      <c r="E231" s="107"/>
      <c r="F231" s="107"/>
      <c r="G231" s="107"/>
      <c r="H231" s="109"/>
      <c r="I231" s="109"/>
      <c r="J231" s="109"/>
    </row>
    <row r="232" spans="1:10">
      <c r="A232" s="105" t="s">
        <v>329</v>
      </c>
      <c r="B232" s="107"/>
      <c r="C232" s="107"/>
      <c r="D232" s="108"/>
      <c r="E232" s="107"/>
      <c r="F232" s="107"/>
      <c r="G232" s="107"/>
      <c r="H232" s="109"/>
      <c r="I232" s="109"/>
      <c r="J232" s="109"/>
    </row>
    <row r="233" spans="1:10">
      <c r="A233" s="105" t="s">
        <v>330</v>
      </c>
      <c r="B233" s="107"/>
      <c r="C233" s="107"/>
      <c r="D233" s="108"/>
      <c r="E233" s="107"/>
      <c r="F233" s="107"/>
      <c r="G233" s="107"/>
      <c r="H233" s="109"/>
      <c r="I233" s="109"/>
      <c r="J233" s="109"/>
    </row>
    <row r="234" spans="1:10">
      <c r="A234" s="105" t="s">
        <v>331</v>
      </c>
      <c r="B234" s="107"/>
      <c r="C234" s="107"/>
      <c r="D234" s="108"/>
      <c r="E234" s="107"/>
      <c r="F234" s="107"/>
      <c r="G234" s="107"/>
      <c r="H234" s="109"/>
      <c r="I234" s="109"/>
      <c r="J234" s="109"/>
    </row>
    <row r="235" spans="1:10">
      <c r="A235" s="105" t="s">
        <v>332</v>
      </c>
      <c r="B235" s="107"/>
      <c r="C235" s="107"/>
      <c r="D235" s="108"/>
      <c r="E235" s="107"/>
      <c r="F235" s="107"/>
      <c r="G235" s="107"/>
      <c r="H235" s="109"/>
      <c r="I235" s="109"/>
      <c r="J235" s="109"/>
    </row>
    <row r="236" spans="1:10">
      <c r="A236" s="105" t="s">
        <v>333</v>
      </c>
      <c r="B236" s="107"/>
      <c r="C236" s="107"/>
      <c r="D236" s="108"/>
      <c r="E236" s="107"/>
      <c r="F236" s="107"/>
      <c r="G236" s="107"/>
      <c r="H236" s="109"/>
      <c r="I236" s="109"/>
      <c r="J236" s="109"/>
    </row>
    <row r="237" spans="1:10">
      <c r="A237" s="105" t="s">
        <v>334</v>
      </c>
      <c r="B237" s="107"/>
      <c r="C237" s="107"/>
      <c r="D237" s="108"/>
      <c r="E237" s="107"/>
      <c r="F237" s="107"/>
      <c r="G237" s="109"/>
      <c r="H237" s="109"/>
      <c r="I237" s="109"/>
      <c r="J237" s="109"/>
    </row>
    <row r="238" spans="1:10">
      <c r="A238" s="105" t="s">
        <v>335</v>
      </c>
      <c r="B238" s="107"/>
      <c r="C238" s="107"/>
      <c r="D238" s="108"/>
      <c r="E238" s="107"/>
      <c r="F238" s="107"/>
      <c r="G238" s="109"/>
      <c r="H238" s="109"/>
      <c r="I238" s="109"/>
      <c r="J238" s="109"/>
    </row>
    <row r="239" spans="1:10">
      <c r="A239" s="105" t="s">
        <v>336</v>
      </c>
      <c r="B239" s="107"/>
      <c r="C239" s="107"/>
      <c r="D239" s="108"/>
      <c r="E239" s="107"/>
      <c r="F239" s="107"/>
      <c r="G239" s="109"/>
      <c r="H239" s="109"/>
      <c r="I239" s="109"/>
      <c r="J239" s="109"/>
    </row>
    <row r="240" spans="1:10">
      <c r="A240" s="105" t="s">
        <v>337</v>
      </c>
      <c r="B240" s="107"/>
      <c r="C240" s="107"/>
      <c r="D240" s="108"/>
      <c r="E240" s="107"/>
      <c r="F240" s="107"/>
      <c r="G240" s="109"/>
      <c r="H240" s="109"/>
      <c r="I240" s="109"/>
      <c r="J240" s="109"/>
    </row>
    <row r="241" spans="1:10">
      <c r="A241" s="105" t="s">
        <v>338</v>
      </c>
      <c r="B241" s="107"/>
      <c r="C241" s="107"/>
      <c r="D241" s="108"/>
      <c r="E241" s="107"/>
      <c r="F241" s="107"/>
      <c r="G241" s="109"/>
      <c r="H241" s="109"/>
      <c r="I241" s="109"/>
      <c r="J241" s="109"/>
    </row>
    <row r="242" spans="1:10">
      <c r="A242" s="105" t="s">
        <v>339</v>
      </c>
      <c r="B242" s="107"/>
      <c r="C242" s="107"/>
      <c r="D242" s="108"/>
      <c r="E242" s="107"/>
      <c r="F242" s="107"/>
      <c r="G242" s="109"/>
      <c r="H242" s="109"/>
      <c r="I242" s="109"/>
      <c r="J242" s="109"/>
    </row>
    <row r="243" spans="1:10">
      <c r="A243" s="105" t="s">
        <v>340</v>
      </c>
      <c r="B243" s="107"/>
      <c r="C243" s="107"/>
      <c r="D243" s="108"/>
      <c r="E243" s="107"/>
      <c r="F243" s="107"/>
      <c r="G243" s="109"/>
      <c r="H243" s="109"/>
      <c r="I243" s="109"/>
      <c r="J243" s="109"/>
    </row>
    <row r="244" spans="1:10">
      <c r="A244" s="105" t="s">
        <v>341</v>
      </c>
      <c r="B244" s="107"/>
      <c r="C244" s="107"/>
      <c r="D244" s="108"/>
      <c r="E244" s="107"/>
      <c r="F244" s="107"/>
      <c r="G244" s="109"/>
      <c r="H244" s="109"/>
      <c r="I244" s="109"/>
      <c r="J244" s="109"/>
    </row>
    <row r="245" spans="1:10">
      <c r="A245" s="105" t="s">
        <v>342</v>
      </c>
      <c r="B245" s="107"/>
      <c r="C245" s="107"/>
      <c r="D245" s="108"/>
      <c r="E245" s="107"/>
      <c r="F245" s="107"/>
      <c r="G245" s="109"/>
      <c r="H245" s="109"/>
      <c r="I245" s="109"/>
      <c r="J245" s="109"/>
    </row>
    <row r="246" spans="1:10">
      <c r="A246" s="105" t="s">
        <v>343</v>
      </c>
      <c r="B246" s="107"/>
      <c r="C246" s="107"/>
      <c r="D246" s="108"/>
      <c r="E246" s="107"/>
      <c r="F246" s="107"/>
      <c r="G246" s="109"/>
      <c r="H246" s="109"/>
      <c r="I246" s="109"/>
      <c r="J246" s="109"/>
    </row>
    <row r="247" spans="1:10">
      <c r="A247" s="105" t="s">
        <v>344</v>
      </c>
      <c r="B247" s="107"/>
      <c r="C247" s="107"/>
      <c r="D247" s="108"/>
      <c r="E247" s="107"/>
      <c r="F247" s="109"/>
      <c r="G247" s="109"/>
      <c r="H247" s="109"/>
      <c r="I247" s="109"/>
      <c r="J247" s="109"/>
    </row>
    <row r="248" spans="1:10">
      <c r="A248" s="105" t="s">
        <v>345</v>
      </c>
      <c r="B248" s="107"/>
      <c r="C248" s="107"/>
      <c r="D248" s="108"/>
      <c r="E248" s="107"/>
      <c r="F248" s="109"/>
      <c r="G248" s="109"/>
      <c r="H248" s="109"/>
      <c r="I248" s="109"/>
      <c r="J248" s="109"/>
    </row>
    <row r="249" spans="1:10">
      <c r="A249" s="105" t="s">
        <v>346</v>
      </c>
      <c r="B249" s="107"/>
      <c r="C249" s="107"/>
      <c r="D249" s="108"/>
      <c r="E249" s="107"/>
      <c r="F249" s="109"/>
      <c r="G249" s="109"/>
      <c r="H249" s="109"/>
      <c r="I249" s="109"/>
      <c r="J249" s="109"/>
    </row>
    <row r="250" spans="1:10">
      <c r="A250" s="105" t="s">
        <v>347</v>
      </c>
      <c r="B250" s="107"/>
      <c r="C250" s="107"/>
      <c r="D250" s="108"/>
      <c r="E250" s="107"/>
      <c r="F250" s="109"/>
      <c r="G250" s="109"/>
      <c r="H250" s="109"/>
      <c r="I250" s="109"/>
      <c r="J250" s="109"/>
    </row>
    <row r="251" spans="1:10">
      <c r="A251" s="105" t="s">
        <v>348</v>
      </c>
      <c r="B251" s="107"/>
      <c r="C251" s="107"/>
      <c r="D251" s="108"/>
      <c r="E251" s="107"/>
      <c r="F251" s="109"/>
      <c r="G251" s="109"/>
      <c r="H251" s="109"/>
      <c r="I251" s="109"/>
      <c r="J251" s="109"/>
    </row>
    <row r="252" spans="1:10">
      <c r="A252" s="105" t="s">
        <v>349</v>
      </c>
      <c r="B252" s="107"/>
      <c r="C252" s="107"/>
      <c r="D252" s="108"/>
      <c r="E252" s="107"/>
      <c r="F252" s="109"/>
      <c r="G252" s="109"/>
      <c r="H252" s="109"/>
      <c r="I252" s="109"/>
      <c r="J252" s="109"/>
    </row>
    <row r="253" spans="1:10">
      <c r="A253" s="105" t="s">
        <v>350</v>
      </c>
      <c r="B253" s="107"/>
      <c r="C253" s="107"/>
      <c r="D253" s="108"/>
      <c r="E253" s="107"/>
      <c r="F253" s="109"/>
      <c r="G253" s="109"/>
      <c r="H253" s="109"/>
      <c r="I253" s="109"/>
      <c r="J253" s="109"/>
    </row>
    <row r="254" spans="1:10">
      <c r="A254" s="105" t="s">
        <v>351</v>
      </c>
      <c r="B254" s="107"/>
      <c r="C254" s="107"/>
      <c r="D254" s="108"/>
      <c r="E254" s="107"/>
      <c r="F254" s="109"/>
      <c r="G254" s="109"/>
      <c r="H254" s="109"/>
      <c r="I254" s="109"/>
      <c r="J254" s="109"/>
    </row>
    <row r="255" spans="1:10">
      <c r="A255" s="105" t="s">
        <v>352</v>
      </c>
      <c r="B255" s="110"/>
      <c r="C255" s="110"/>
      <c r="D255" s="114"/>
      <c r="E255" s="110"/>
      <c r="F255" s="111"/>
      <c r="G255" s="111"/>
      <c r="H255" s="111"/>
      <c r="I255" s="111"/>
      <c r="J255" s="111"/>
    </row>
    <row r="256" spans="1:10">
      <c r="A256" s="105" t="s">
        <v>353</v>
      </c>
      <c r="B256" s="107"/>
      <c r="C256" s="107"/>
      <c r="D256" s="108"/>
      <c r="E256" s="109"/>
      <c r="F256" s="109"/>
      <c r="G256" s="109"/>
      <c r="H256" s="109"/>
      <c r="I256" s="109"/>
      <c r="J256" s="109"/>
    </row>
    <row r="257" spans="1:10">
      <c r="A257" s="105" t="s">
        <v>354</v>
      </c>
      <c r="B257" s="107"/>
      <c r="C257" s="107"/>
      <c r="D257" s="108"/>
      <c r="E257" s="107"/>
      <c r="F257" s="109"/>
      <c r="G257" s="109"/>
      <c r="H257" s="109"/>
      <c r="I257" s="109"/>
      <c r="J257" s="109"/>
    </row>
    <row r="258" spans="1:10">
      <c r="A258" s="105" t="s">
        <v>355</v>
      </c>
      <c r="B258" s="107"/>
      <c r="C258" s="107"/>
      <c r="D258" s="108"/>
      <c r="E258" s="107"/>
      <c r="F258" s="109"/>
      <c r="G258" s="109"/>
      <c r="H258" s="109"/>
      <c r="I258" s="109"/>
      <c r="J258" s="109"/>
    </row>
    <row r="259" spans="1:10">
      <c r="A259" s="105" t="s">
        <v>356</v>
      </c>
      <c r="B259" s="107"/>
      <c r="C259" s="107"/>
      <c r="D259" s="108"/>
      <c r="E259" s="107"/>
      <c r="F259" s="109"/>
      <c r="G259" s="109"/>
      <c r="H259" s="109"/>
      <c r="I259" s="109"/>
      <c r="J259" s="109"/>
    </row>
    <row r="260" spans="1:10">
      <c r="A260" s="105" t="s">
        <v>357</v>
      </c>
      <c r="B260" s="107"/>
      <c r="C260" s="107"/>
      <c r="D260" s="108"/>
      <c r="E260" s="107"/>
      <c r="F260" s="109"/>
      <c r="G260" s="109"/>
      <c r="H260" s="109"/>
      <c r="I260" s="109"/>
      <c r="J260" s="109"/>
    </row>
    <row r="261" spans="1:10">
      <c r="A261" s="105" t="s">
        <v>358</v>
      </c>
      <c r="B261" s="107"/>
      <c r="C261" s="107"/>
      <c r="D261" s="108"/>
      <c r="E261" s="107"/>
      <c r="F261" s="109"/>
      <c r="G261" s="109"/>
      <c r="H261" s="109"/>
      <c r="I261" s="109"/>
      <c r="J261" s="109"/>
    </row>
    <row r="262" spans="1:10">
      <c r="A262" s="105" t="s">
        <v>359</v>
      </c>
      <c r="B262" s="107"/>
      <c r="C262" s="107"/>
      <c r="D262" s="108"/>
      <c r="E262" s="107"/>
      <c r="F262" s="109"/>
      <c r="G262" s="109"/>
      <c r="H262" s="109"/>
      <c r="I262" s="109"/>
      <c r="J262" s="109"/>
    </row>
    <row r="263" spans="1:10">
      <c r="A263" s="105" t="s">
        <v>360</v>
      </c>
      <c r="B263" s="107"/>
      <c r="C263" s="107"/>
      <c r="D263" s="108"/>
      <c r="E263" s="107"/>
      <c r="F263" s="109"/>
      <c r="G263" s="109"/>
      <c r="H263" s="109"/>
      <c r="I263" s="109"/>
      <c r="J263" s="109"/>
    </row>
    <row r="264" spans="1:10">
      <c r="A264" s="105" t="s">
        <v>361</v>
      </c>
      <c r="B264" s="107"/>
      <c r="C264" s="107"/>
      <c r="D264" s="108"/>
      <c r="E264" s="107"/>
      <c r="F264" s="109"/>
      <c r="G264" s="109"/>
      <c r="H264" s="109"/>
      <c r="I264" s="109"/>
      <c r="J264" s="109"/>
    </row>
    <row r="265" spans="1:10">
      <c r="A265" s="105" t="s">
        <v>362</v>
      </c>
      <c r="B265" s="107"/>
      <c r="C265" s="107"/>
      <c r="D265" s="108"/>
      <c r="E265" s="107"/>
      <c r="F265" s="109"/>
      <c r="G265" s="109"/>
      <c r="H265" s="109"/>
      <c r="I265" s="109"/>
      <c r="J265" s="109"/>
    </row>
    <row r="266" spans="1:10">
      <c r="A266" s="105" t="s">
        <v>363</v>
      </c>
      <c r="B266" s="107"/>
      <c r="C266" s="107"/>
      <c r="D266" s="108"/>
      <c r="E266" s="107"/>
      <c r="F266" s="109"/>
      <c r="G266" s="109"/>
      <c r="H266" s="109"/>
      <c r="I266" s="109"/>
      <c r="J266" s="109"/>
    </row>
    <row r="267" spans="1:10">
      <c r="A267" s="105" t="s">
        <v>364</v>
      </c>
      <c r="B267" s="107"/>
      <c r="C267" s="107"/>
      <c r="D267" s="108"/>
      <c r="E267" s="107"/>
      <c r="F267" s="109"/>
      <c r="G267" s="109"/>
      <c r="H267" s="109"/>
      <c r="I267" s="109"/>
      <c r="J267" s="109"/>
    </row>
    <row r="268" spans="1:10">
      <c r="A268" s="105" t="s">
        <v>365</v>
      </c>
      <c r="B268" s="107"/>
      <c r="C268" s="107"/>
      <c r="D268" s="108"/>
      <c r="E268" s="107"/>
      <c r="F268" s="109"/>
      <c r="G268" s="109"/>
      <c r="H268" s="109"/>
      <c r="I268" s="109"/>
      <c r="J268" s="109"/>
    </row>
    <row r="269" spans="1:10">
      <c r="A269" s="105" t="s">
        <v>366</v>
      </c>
      <c r="B269" s="107"/>
      <c r="C269" s="107"/>
      <c r="D269" s="108"/>
      <c r="E269" s="107"/>
      <c r="F269" s="109"/>
      <c r="G269" s="109"/>
      <c r="H269" s="109"/>
      <c r="I269" s="109"/>
      <c r="J269" s="109"/>
    </row>
    <row r="270" spans="1:10">
      <c r="A270" s="105" t="s">
        <v>367</v>
      </c>
      <c r="B270" s="107"/>
      <c r="C270" s="107"/>
      <c r="D270" s="108"/>
      <c r="E270" s="107"/>
      <c r="F270" s="109"/>
      <c r="G270" s="109"/>
      <c r="H270" s="109"/>
      <c r="I270" s="109"/>
      <c r="J270" s="109"/>
    </row>
    <row r="271" spans="1:10">
      <c r="A271" s="105" t="s">
        <v>368</v>
      </c>
      <c r="B271" s="107"/>
      <c r="C271" s="107"/>
      <c r="D271" s="108"/>
      <c r="E271" s="107"/>
      <c r="F271" s="109"/>
      <c r="G271" s="109"/>
      <c r="H271" s="109"/>
      <c r="I271" s="109"/>
      <c r="J271" s="109"/>
    </row>
    <row r="272" spans="1:10">
      <c r="A272" s="105" t="s">
        <v>369</v>
      </c>
      <c r="B272" s="107"/>
      <c r="C272" s="107"/>
      <c r="D272" s="115"/>
      <c r="E272" s="107"/>
      <c r="F272" s="109"/>
      <c r="G272" s="109"/>
      <c r="H272" s="109"/>
      <c r="I272" s="109"/>
      <c r="J272" s="109"/>
    </row>
    <row r="273" spans="1:10">
      <c r="A273" s="105" t="s">
        <v>370</v>
      </c>
      <c r="B273" s="107"/>
      <c r="C273" s="107"/>
      <c r="D273" s="108"/>
      <c r="E273" s="107"/>
      <c r="F273" s="109"/>
      <c r="G273" s="109"/>
      <c r="H273" s="109"/>
      <c r="I273" s="109"/>
      <c r="J273" s="109"/>
    </row>
    <row r="274" spans="1:10">
      <c r="A274" s="105" t="s">
        <v>371</v>
      </c>
      <c r="B274" s="107"/>
      <c r="C274" s="107"/>
      <c r="D274" s="108"/>
      <c r="E274" s="107"/>
      <c r="F274" s="109"/>
      <c r="G274" s="109"/>
      <c r="H274" s="109"/>
      <c r="I274" s="109"/>
      <c r="J274" s="109"/>
    </row>
    <row r="275" spans="1:10">
      <c r="A275" s="105" t="s">
        <v>372</v>
      </c>
      <c r="B275" s="107"/>
      <c r="C275" s="107"/>
      <c r="D275" s="108"/>
      <c r="E275" s="107"/>
      <c r="F275" s="109"/>
      <c r="G275" s="109"/>
      <c r="H275" s="109"/>
      <c r="I275" s="109"/>
      <c r="J275" s="109"/>
    </row>
    <row r="276" spans="1:10" ht="17.25">
      <c r="A276" s="95" t="s">
        <v>373</v>
      </c>
      <c r="B276" s="107"/>
      <c r="C276" s="107"/>
      <c r="D276" s="107"/>
      <c r="E276" s="107"/>
      <c r="F276" s="107"/>
      <c r="G276" s="116"/>
      <c r="H276" s="116"/>
      <c r="I276" s="116"/>
      <c r="J276" s="116"/>
    </row>
    <row r="277" spans="1:10" ht="17.25">
      <c r="A277" s="95" t="s">
        <v>374</v>
      </c>
      <c r="B277" s="107"/>
      <c r="C277" s="107"/>
      <c r="D277" s="107"/>
      <c r="E277" s="107"/>
      <c r="F277" s="107"/>
      <c r="G277" s="116"/>
      <c r="H277" s="116"/>
      <c r="I277" s="116"/>
      <c r="J277" s="116"/>
    </row>
    <row r="278" spans="1:10" ht="17.25">
      <c r="A278" s="95" t="s">
        <v>375</v>
      </c>
      <c r="B278" s="107"/>
      <c r="C278" s="107"/>
      <c r="D278" s="107"/>
      <c r="E278" s="107"/>
      <c r="F278" s="107"/>
      <c r="G278" s="116"/>
      <c r="H278" s="116"/>
      <c r="I278" s="116"/>
      <c r="J278" s="116"/>
    </row>
    <row r="279" spans="1:10" ht="17.25">
      <c r="A279" s="95" t="s">
        <v>376</v>
      </c>
      <c r="B279" s="107"/>
      <c r="C279" s="107"/>
      <c r="D279" s="107"/>
      <c r="E279" s="107"/>
      <c r="F279" s="107"/>
      <c r="G279" s="116"/>
      <c r="H279" s="116"/>
      <c r="I279" s="116"/>
      <c r="J279" s="116"/>
    </row>
    <row r="280" spans="1:10" ht="17.25">
      <c r="A280" s="95" t="s">
        <v>377</v>
      </c>
      <c r="B280" s="107"/>
      <c r="C280" s="107"/>
      <c r="D280" s="107"/>
      <c r="E280" s="107"/>
      <c r="F280" s="107"/>
      <c r="G280" s="116"/>
      <c r="H280" s="116"/>
      <c r="I280" s="116"/>
      <c r="J280" s="116"/>
    </row>
    <row r="281" spans="1:10" ht="17.25">
      <c r="A281" s="95" t="s">
        <v>378</v>
      </c>
      <c r="B281" s="107"/>
      <c r="C281" s="107"/>
      <c r="D281" s="107"/>
      <c r="E281" s="107"/>
      <c r="F281" s="107"/>
      <c r="G281" s="116"/>
      <c r="H281" s="116"/>
      <c r="I281" s="116"/>
      <c r="J281" s="116"/>
    </row>
    <row r="282" spans="1:10" ht="17.25">
      <c r="A282" s="95" t="s">
        <v>379</v>
      </c>
      <c r="B282" s="107"/>
      <c r="C282" s="107"/>
      <c r="D282" s="107"/>
      <c r="E282" s="107"/>
      <c r="F282" s="107"/>
      <c r="G282" s="116"/>
      <c r="H282" s="116"/>
      <c r="I282" s="116"/>
      <c r="J282" s="116"/>
    </row>
    <row r="283" spans="1:10" ht="17.25">
      <c r="A283" s="95" t="s">
        <v>380</v>
      </c>
      <c r="B283" s="107"/>
      <c r="C283" s="107"/>
      <c r="D283" s="107"/>
      <c r="E283" s="107"/>
      <c r="F283" s="107"/>
      <c r="G283" s="116"/>
      <c r="H283" s="116"/>
      <c r="I283" s="116"/>
      <c r="J283" s="116"/>
    </row>
    <row r="284" spans="1:10" ht="17.25">
      <c r="A284" s="95" t="s">
        <v>381</v>
      </c>
      <c r="B284" s="107"/>
      <c r="C284" s="107"/>
      <c r="D284" s="107"/>
      <c r="E284" s="107"/>
      <c r="F284" s="107"/>
      <c r="G284" s="116"/>
      <c r="H284" s="116"/>
      <c r="I284" s="116"/>
      <c r="J284" s="116"/>
    </row>
    <row r="285" spans="1:10" ht="17.25">
      <c r="A285" s="95" t="s">
        <v>382</v>
      </c>
      <c r="B285" s="107"/>
      <c r="C285" s="107"/>
      <c r="D285" s="107"/>
      <c r="E285" s="107"/>
      <c r="F285" s="107"/>
      <c r="G285" s="116"/>
      <c r="H285" s="116"/>
      <c r="I285" s="116"/>
      <c r="J285" s="116"/>
    </row>
    <row r="286" spans="1:10" ht="17.25">
      <c r="A286" s="95" t="s">
        <v>383</v>
      </c>
      <c r="B286" s="107"/>
      <c r="C286" s="107"/>
      <c r="D286" s="107"/>
      <c r="E286" s="107"/>
      <c r="F286" s="107"/>
      <c r="G286" s="116"/>
      <c r="H286" s="116"/>
      <c r="I286" s="116"/>
      <c r="J286" s="116"/>
    </row>
    <row r="287" spans="1:10" ht="17.25">
      <c r="A287" s="95" t="s">
        <v>384</v>
      </c>
      <c r="B287" s="107"/>
      <c r="C287" s="107"/>
      <c r="D287" s="107"/>
      <c r="E287" s="107"/>
      <c r="F287" s="107"/>
      <c r="G287" s="116"/>
      <c r="H287" s="116"/>
      <c r="I287" s="116"/>
      <c r="J287" s="116"/>
    </row>
    <row r="288" spans="1:10" ht="17.25">
      <c r="A288" s="95" t="s">
        <v>385</v>
      </c>
      <c r="B288" s="107"/>
      <c r="C288" s="107"/>
      <c r="D288" s="107"/>
      <c r="E288" s="107"/>
      <c r="F288" s="107"/>
      <c r="G288" s="116"/>
      <c r="H288" s="116"/>
      <c r="I288" s="116"/>
      <c r="J288" s="116"/>
    </row>
    <row r="289" spans="1:10" ht="17.25">
      <c r="A289" s="95" t="s">
        <v>386</v>
      </c>
      <c r="B289" s="107"/>
      <c r="C289" s="107"/>
      <c r="D289" s="107"/>
      <c r="E289" s="107"/>
      <c r="F289" s="107"/>
      <c r="G289" s="116"/>
      <c r="H289" s="116"/>
      <c r="I289" s="116"/>
      <c r="J289" s="116"/>
    </row>
    <row r="290" spans="1:10" ht="17.25">
      <c r="A290" s="95" t="s">
        <v>387</v>
      </c>
      <c r="B290" s="107"/>
      <c r="C290" s="107"/>
      <c r="D290" s="107"/>
      <c r="E290" s="107"/>
      <c r="F290" s="107"/>
      <c r="G290" s="116"/>
      <c r="H290" s="116"/>
      <c r="I290" s="116"/>
      <c r="J290" s="116"/>
    </row>
    <row r="291" spans="1:10" ht="17.25">
      <c r="A291" s="95" t="s">
        <v>388</v>
      </c>
      <c r="B291" s="107"/>
      <c r="C291" s="107"/>
      <c r="D291" s="107"/>
      <c r="E291" s="107"/>
      <c r="F291" s="107"/>
      <c r="G291" s="116"/>
      <c r="H291" s="116"/>
      <c r="I291" s="116"/>
      <c r="J291" s="116"/>
    </row>
    <row r="292" spans="1:10" ht="17.25">
      <c r="A292" s="95" t="s">
        <v>389</v>
      </c>
      <c r="B292" s="107"/>
      <c r="C292" s="107"/>
      <c r="D292" s="107"/>
      <c r="E292" s="107"/>
      <c r="F292" s="107"/>
      <c r="G292" s="116"/>
      <c r="H292" s="116"/>
      <c r="I292" s="116"/>
      <c r="J292" s="116"/>
    </row>
    <row r="293" spans="1:10" ht="17.25">
      <c r="A293" s="95" t="s">
        <v>390</v>
      </c>
      <c r="B293" s="107"/>
      <c r="C293" s="107"/>
      <c r="D293" s="107"/>
      <c r="E293" s="107"/>
      <c r="F293" s="107"/>
      <c r="G293" s="116"/>
      <c r="H293" s="116"/>
      <c r="I293" s="116"/>
      <c r="J293" s="116"/>
    </row>
    <row r="294" spans="1:10" ht="17.25">
      <c r="A294" s="95" t="s">
        <v>391</v>
      </c>
      <c r="B294" s="107"/>
      <c r="C294" s="107"/>
      <c r="D294" s="107"/>
      <c r="E294" s="107"/>
      <c r="F294" s="107"/>
      <c r="G294" s="116"/>
      <c r="H294" s="116"/>
      <c r="I294" s="116"/>
      <c r="J294" s="116"/>
    </row>
    <row r="295" spans="1:10" ht="17.25">
      <c r="A295" s="95" t="s">
        <v>392</v>
      </c>
      <c r="B295" s="107"/>
      <c r="C295" s="107"/>
      <c r="D295" s="107"/>
      <c r="E295" s="107"/>
      <c r="F295" s="107"/>
      <c r="G295" s="116"/>
      <c r="H295" s="116"/>
      <c r="I295" s="116"/>
      <c r="J295" s="116"/>
    </row>
    <row r="296" spans="1:10" ht="17.25">
      <c r="A296" s="95" t="s">
        <v>393</v>
      </c>
      <c r="B296" s="107"/>
      <c r="C296" s="107"/>
      <c r="D296" s="107"/>
      <c r="E296" s="107"/>
      <c r="F296" s="107"/>
      <c r="G296" s="116"/>
      <c r="H296" s="116"/>
      <c r="I296" s="116"/>
      <c r="J296" s="116"/>
    </row>
    <row r="297" spans="1:10" ht="17.25">
      <c r="A297" s="95" t="s">
        <v>394</v>
      </c>
      <c r="B297" s="107"/>
      <c r="C297" s="107"/>
      <c r="D297" s="107"/>
      <c r="E297" s="107"/>
      <c r="F297" s="107"/>
      <c r="G297" s="116"/>
      <c r="H297" s="116"/>
      <c r="I297" s="116"/>
      <c r="J297" s="116"/>
    </row>
    <row r="298" spans="1:10" ht="17.25">
      <c r="A298" s="95" t="s">
        <v>395</v>
      </c>
      <c r="B298" s="107"/>
      <c r="C298" s="107"/>
      <c r="D298" s="107"/>
      <c r="E298" s="107"/>
      <c r="F298" s="107"/>
      <c r="G298" s="116"/>
      <c r="H298" s="116"/>
      <c r="I298" s="116"/>
      <c r="J298" s="116"/>
    </row>
    <row r="299" spans="1:10" ht="17.25">
      <c r="A299" s="95" t="s">
        <v>396</v>
      </c>
      <c r="B299" s="107"/>
      <c r="C299" s="107"/>
      <c r="D299" s="107"/>
      <c r="E299" s="107"/>
      <c r="F299" s="107"/>
      <c r="G299" s="116"/>
      <c r="H299" s="116"/>
      <c r="I299" s="116"/>
      <c r="J299" s="116"/>
    </row>
    <row r="300" spans="1:10" ht="17.25">
      <c r="A300" s="95" t="s">
        <v>397</v>
      </c>
      <c r="B300" s="107"/>
      <c r="C300" s="107"/>
      <c r="D300" s="107"/>
      <c r="E300" s="107"/>
      <c r="F300" s="107"/>
      <c r="G300" s="116"/>
      <c r="H300" s="116"/>
      <c r="I300" s="116"/>
      <c r="J300" s="116"/>
    </row>
    <row r="301" spans="1:10" ht="17.25">
      <c r="A301" s="95" t="s">
        <v>398</v>
      </c>
      <c r="B301" s="107"/>
      <c r="C301" s="107"/>
      <c r="D301" s="107"/>
      <c r="E301" s="107"/>
      <c r="F301" s="107"/>
      <c r="G301" s="116"/>
      <c r="H301" s="116"/>
      <c r="I301" s="116"/>
      <c r="J301" s="116"/>
    </row>
    <row r="302" spans="1:10" ht="17.25">
      <c r="A302" s="95" t="s">
        <v>399</v>
      </c>
      <c r="B302" s="107"/>
      <c r="C302" s="107"/>
      <c r="D302" s="107"/>
      <c r="E302" s="107"/>
      <c r="F302" s="107"/>
      <c r="G302" s="116"/>
      <c r="H302" s="116"/>
      <c r="I302" s="116"/>
      <c r="J302" s="116"/>
    </row>
    <row r="303" spans="1:10" ht="17.25">
      <c r="A303" s="95" t="s">
        <v>400</v>
      </c>
      <c r="B303" s="107"/>
      <c r="C303" s="107"/>
      <c r="D303" s="107"/>
      <c r="E303" s="107"/>
      <c r="F303" s="107"/>
      <c r="G303" s="116"/>
      <c r="H303" s="116"/>
      <c r="I303" s="116"/>
      <c r="J303" s="116"/>
    </row>
    <row r="304" spans="1:10" ht="17.25">
      <c r="A304" s="95" t="s">
        <v>401</v>
      </c>
      <c r="B304" s="107"/>
      <c r="C304" s="107"/>
      <c r="D304" s="107"/>
      <c r="E304" s="107"/>
      <c r="F304" s="107"/>
      <c r="G304" s="116"/>
      <c r="H304" s="116"/>
      <c r="I304" s="116"/>
      <c r="J304" s="116"/>
    </row>
    <row r="305" spans="1:10" ht="17.25">
      <c r="A305" s="95" t="s">
        <v>402</v>
      </c>
      <c r="B305" s="107"/>
      <c r="C305" s="107"/>
      <c r="D305" s="107"/>
      <c r="E305" s="107"/>
      <c r="F305" s="107"/>
      <c r="G305" s="116"/>
      <c r="H305" s="116"/>
      <c r="I305" s="116"/>
      <c r="J305" s="116"/>
    </row>
    <row r="306" spans="1:10" ht="17.25">
      <c r="A306" s="95" t="s">
        <v>403</v>
      </c>
      <c r="B306" s="107"/>
      <c r="C306" s="107"/>
      <c r="D306" s="107"/>
      <c r="E306" s="107"/>
      <c r="F306" s="107"/>
      <c r="G306" s="116"/>
      <c r="H306" s="116"/>
      <c r="I306" s="116"/>
      <c r="J306" s="116"/>
    </row>
    <row r="307" spans="1:10" ht="17.25">
      <c r="A307" s="95" t="s">
        <v>404</v>
      </c>
      <c r="B307" s="107"/>
      <c r="C307" s="107"/>
      <c r="D307" s="107"/>
      <c r="E307" s="107"/>
      <c r="F307" s="107"/>
      <c r="G307" s="116"/>
      <c r="H307" s="116"/>
      <c r="I307" s="116"/>
      <c r="J307" s="116"/>
    </row>
    <row r="308" spans="1:10">
      <c r="A308" s="95" t="s">
        <v>405</v>
      </c>
      <c r="B308" s="107"/>
      <c r="C308" s="107"/>
      <c r="D308" s="107"/>
      <c r="E308" s="107"/>
      <c r="F308" s="107"/>
    </row>
    <row r="309" spans="1:10">
      <c r="A309" s="95" t="s">
        <v>406</v>
      </c>
      <c r="B309" s="107"/>
      <c r="C309" s="107"/>
      <c r="D309" s="107"/>
      <c r="E309" s="107"/>
      <c r="F309" s="107"/>
    </row>
    <row r="310" spans="1:10">
      <c r="A310" s="95" t="s">
        <v>407</v>
      </c>
      <c r="B310" s="107"/>
      <c r="C310" s="107"/>
      <c r="D310" s="107"/>
      <c r="E310" s="107"/>
      <c r="F310" s="107"/>
    </row>
    <row r="311" spans="1:10">
      <c r="A311" s="95" t="s">
        <v>408</v>
      </c>
      <c r="B311" s="107"/>
      <c r="C311" s="107"/>
      <c r="D311" s="107"/>
      <c r="E311" s="107"/>
      <c r="F311" s="107"/>
    </row>
    <row r="312" spans="1:10">
      <c r="A312" s="95" t="s">
        <v>409</v>
      </c>
      <c r="B312" s="107"/>
      <c r="C312" s="107"/>
      <c r="D312" s="107"/>
      <c r="E312" s="107"/>
      <c r="F312" s="107"/>
    </row>
    <row r="313" spans="1:10">
      <c r="A313" s="95" t="s">
        <v>410</v>
      </c>
      <c r="B313" s="107"/>
      <c r="C313" s="107"/>
      <c r="D313" s="107"/>
      <c r="E313" s="107"/>
      <c r="F313" s="107"/>
    </row>
    <row r="314" spans="1:10">
      <c r="A314" s="95" t="s">
        <v>411</v>
      </c>
      <c r="B314" s="107"/>
      <c r="C314" s="107"/>
      <c r="D314" s="107"/>
      <c r="E314" s="107"/>
      <c r="F314" s="107"/>
    </row>
    <row r="315" spans="1:10">
      <c r="A315" s="95" t="s">
        <v>412</v>
      </c>
      <c r="B315" s="107"/>
      <c r="C315" s="107"/>
      <c r="D315" s="107"/>
      <c r="E315" s="107"/>
      <c r="F315" s="107"/>
    </row>
    <row r="316" spans="1:10">
      <c r="A316" s="95" t="s">
        <v>413</v>
      </c>
      <c r="B316" s="107"/>
      <c r="C316" s="107"/>
      <c r="D316" s="107"/>
      <c r="E316" s="107"/>
      <c r="F316" s="107"/>
    </row>
    <row r="317" spans="1:10">
      <c r="A317" s="95" t="s">
        <v>414</v>
      </c>
      <c r="B317" s="107"/>
      <c r="C317" s="107"/>
      <c r="D317" s="107"/>
      <c r="E317" s="107"/>
      <c r="F317" s="107"/>
    </row>
    <row r="318" spans="1:10">
      <c r="A318" s="95" t="s">
        <v>415</v>
      </c>
      <c r="B318" s="107"/>
      <c r="C318" s="107"/>
      <c r="D318" s="107"/>
      <c r="E318" s="107"/>
      <c r="F318" s="107"/>
    </row>
    <row r="319" spans="1:10">
      <c r="A319" s="95" t="s">
        <v>416</v>
      </c>
      <c r="B319" s="107"/>
      <c r="C319" s="107"/>
      <c r="D319" s="107"/>
      <c r="E319" s="107"/>
      <c r="F319" s="107"/>
    </row>
    <row r="320" spans="1:10">
      <c r="A320" s="95" t="s">
        <v>417</v>
      </c>
      <c r="B320" s="107"/>
      <c r="C320" s="107"/>
      <c r="D320" s="107"/>
      <c r="E320" s="107"/>
      <c r="F320" s="107"/>
    </row>
    <row r="321" spans="1:6">
      <c r="A321" s="95" t="s">
        <v>418</v>
      </c>
      <c r="B321" s="107"/>
      <c r="C321" s="107"/>
      <c r="D321" s="107"/>
      <c r="E321" s="107"/>
      <c r="F321" s="107"/>
    </row>
    <row r="322" spans="1:6">
      <c r="A322" s="95" t="s">
        <v>419</v>
      </c>
      <c r="B322" s="107"/>
      <c r="C322" s="107"/>
      <c r="D322" s="107"/>
      <c r="E322" s="107"/>
      <c r="F322" s="107"/>
    </row>
    <row r="323" spans="1:6">
      <c r="A323" s="95" t="s">
        <v>420</v>
      </c>
      <c r="B323" s="107"/>
      <c r="C323" s="107"/>
      <c r="D323" s="107"/>
      <c r="E323" s="107"/>
      <c r="F323" s="107"/>
    </row>
    <row r="324" spans="1:6">
      <c r="A324" s="95" t="s">
        <v>421</v>
      </c>
      <c r="B324" s="107"/>
      <c r="C324" s="107"/>
      <c r="D324" s="107"/>
      <c r="E324" s="107"/>
      <c r="F324" s="107"/>
    </row>
    <row r="325" spans="1:6">
      <c r="A325" s="95" t="s">
        <v>422</v>
      </c>
      <c r="B325" s="107"/>
      <c r="C325" s="107"/>
      <c r="D325" s="107"/>
      <c r="E325" s="107"/>
      <c r="F325" s="107"/>
    </row>
    <row r="326" spans="1:6">
      <c r="A326" s="95" t="s">
        <v>423</v>
      </c>
      <c r="B326" s="107"/>
      <c r="C326" s="107"/>
      <c r="D326" s="107"/>
      <c r="E326" s="107"/>
      <c r="F326" s="107"/>
    </row>
    <row r="327" spans="1:6">
      <c r="A327" s="95" t="s">
        <v>424</v>
      </c>
      <c r="B327" s="107"/>
      <c r="C327" s="107"/>
      <c r="D327" s="107"/>
      <c r="E327" s="107"/>
      <c r="F327" s="107"/>
    </row>
    <row r="328" spans="1:6">
      <c r="A328" s="95" t="s">
        <v>425</v>
      </c>
      <c r="B328" s="107"/>
      <c r="C328" s="107"/>
      <c r="D328" s="107"/>
      <c r="E328" s="107"/>
      <c r="F328" s="107"/>
    </row>
    <row r="329" spans="1:6">
      <c r="A329" s="95" t="s">
        <v>426</v>
      </c>
      <c r="B329" s="107"/>
      <c r="C329" s="107"/>
      <c r="D329" s="107"/>
      <c r="E329" s="107"/>
      <c r="F329" s="107"/>
    </row>
    <row r="330" spans="1:6">
      <c r="A330" s="95" t="s">
        <v>427</v>
      </c>
      <c r="B330" s="107"/>
      <c r="C330" s="107"/>
      <c r="D330" s="107"/>
      <c r="E330" s="107"/>
      <c r="F330" s="107"/>
    </row>
    <row r="331" spans="1:6">
      <c r="A331" s="95" t="s">
        <v>428</v>
      </c>
      <c r="B331" s="107"/>
      <c r="C331" s="107"/>
      <c r="D331" s="107"/>
      <c r="E331" s="107"/>
      <c r="F331" s="107"/>
    </row>
    <row r="332" spans="1:6">
      <c r="A332" s="95" t="s">
        <v>429</v>
      </c>
      <c r="B332" s="107"/>
      <c r="C332" s="107"/>
      <c r="D332" s="107"/>
      <c r="E332" s="107"/>
      <c r="F332" s="107"/>
    </row>
    <row r="333" spans="1:6">
      <c r="A333" s="95" t="s">
        <v>430</v>
      </c>
      <c r="B333" s="107"/>
      <c r="C333" s="107"/>
      <c r="D333" s="107"/>
      <c r="E333" s="107"/>
      <c r="F333" s="107"/>
    </row>
    <row r="334" spans="1:6">
      <c r="A334" s="95" t="s">
        <v>431</v>
      </c>
      <c r="B334" s="107"/>
      <c r="C334" s="107"/>
      <c r="D334" s="107"/>
      <c r="E334" s="107"/>
      <c r="F334" s="107"/>
    </row>
    <row r="335" spans="1:6">
      <c r="A335" s="95" t="s">
        <v>432</v>
      </c>
      <c r="B335" s="107"/>
      <c r="C335" s="107"/>
      <c r="D335" s="107"/>
      <c r="E335" s="107"/>
      <c r="F335" s="107"/>
    </row>
    <row r="336" spans="1:6">
      <c r="A336" s="95" t="s">
        <v>433</v>
      </c>
      <c r="B336" s="107"/>
      <c r="C336" s="107"/>
      <c r="D336" s="107"/>
      <c r="E336" s="107"/>
      <c r="F336" s="107"/>
    </row>
    <row r="337" spans="1:6">
      <c r="A337" s="95" t="s">
        <v>434</v>
      </c>
      <c r="B337" s="107"/>
      <c r="C337" s="107"/>
      <c r="D337" s="107"/>
      <c r="E337" s="107"/>
      <c r="F337" s="107"/>
    </row>
    <row r="338" spans="1:6">
      <c r="A338" s="95" t="s">
        <v>435</v>
      </c>
      <c r="B338" s="107"/>
      <c r="C338" s="107"/>
      <c r="D338" s="107"/>
      <c r="E338" s="107"/>
      <c r="F338" s="107"/>
    </row>
    <row r="339" spans="1:6">
      <c r="A339" s="95" t="s">
        <v>436</v>
      </c>
      <c r="B339" s="107"/>
      <c r="C339" s="107"/>
      <c r="D339" s="107"/>
      <c r="E339" s="107"/>
      <c r="F339" s="107"/>
    </row>
    <row r="340" spans="1:6">
      <c r="A340" s="95" t="s">
        <v>437</v>
      </c>
      <c r="B340" s="107"/>
      <c r="C340" s="107"/>
      <c r="D340" s="107"/>
      <c r="E340" s="107"/>
      <c r="F340" s="107"/>
    </row>
    <row r="341" spans="1:6">
      <c r="A341" s="95" t="s">
        <v>438</v>
      </c>
      <c r="B341" s="107"/>
      <c r="C341" s="107"/>
      <c r="D341" s="107"/>
      <c r="E341" s="107"/>
      <c r="F341" s="107"/>
    </row>
    <row r="342" spans="1:6">
      <c r="A342" s="95" t="s">
        <v>439</v>
      </c>
      <c r="B342" s="107"/>
      <c r="C342" s="107"/>
      <c r="D342" s="107"/>
      <c r="E342" s="107"/>
      <c r="F342" s="107"/>
    </row>
    <row r="343" spans="1:6">
      <c r="A343" s="95" t="s">
        <v>440</v>
      </c>
      <c r="B343" s="107"/>
      <c r="C343" s="107"/>
      <c r="D343" s="107"/>
      <c r="E343" s="107"/>
      <c r="F343" s="107"/>
    </row>
    <row r="344" spans="1:6">
      <c r="A344" s="95" t="s">
        <v>441</v>
      </c>
      <c r="B344" s="107"/>
      <c r="C344" s="107"/>
      <c r="D344" s="107"/>
      <c r="E344" s="107"/>
      <c r="F344" s="107"/>
    </row>
    <row r="345" spans="1:6">
      <c r="A345" s="95" t="s">
        <v>442</v>
      </c>
      <c r="B345" s="107"/>
      <c r="C345" s="107"/>
      <c r="D345" s="107"/>
      <c r="E345" s="107"/>
      <c r="F345" s="107"/>
    </row>
    <row r="346" spans="1:6">
      <c r="A346" s="95" t="s">
        <v>443</v>
      </c>
      <c r="B346" s="107"/>
      <c r="C346" s="107"/>
      <c r="D346" s="107"/>
      <c r="E346" s="107"/>
      <c r="F346" s="107"/>
    </row>
    <row r="347" spans="1:6">
      <c r="A347" s="95" t="s">
        <v>444</v>
      </c>
      <c r="B347" s="107"/>
      <c r="C347" s="107"/>
      <c r="D347" s="107"/>
      <c r="E347" s="107"/>
      <c r="F347" s="107"/>
    </row>
    <row r="348" spans="1:6">
      <c r="A348" s="95" t="s">
        <v>445</v>
      </c>
      <c r="B348" s="107"/>
      <c r="C348" s="107"/>
      <c r="D348" s="107"/>
      <c r="E348" s="107"/>
      <c r="F348" s="107"/>
    </row>
    <row r="349" spans="1:6">
      <c r="A349" s="95" t="s">
        <v>446</v>
      </c>
      <c r="B349" s="107"/>
      <c r="C349" s="107"/>
      <c r="D349" s="107"/>
      <c r="E349" s="107"/>
      <c r="F349" s="107"/>
    </row>
    <row r="350" spans="1:6">
      <c r="A350" s="95" t="s">
        <v>447</v>
      </c>
      <c r="B350" s="107"/>
      <c r="C350" s="107"/>
      <c r="D350" s="107"/>
      <c r="E350" s="107"/>
      <c r="F350" s="107"/>
    </row>
    <row r="351" spans="1:6">
      <c r="A351" s="95" t="s">
        <v>448</v>
      </c>
      <c r="B351" s="107"/>
      <c r="C351" s="107"/>
      <c r="D351" s="107"/>
      <c r="E351" s="107"/>
      <c r="F351" s="107"/>
    </row>
    <row r="352" spans="1:6">
      <c r="A352" s="95" t="s">
        <v>449</v>
      </c>
      <c r="B352" s="107"/>
      <c r="C352" s="107"/>
      <c r="D352" s="107"/>
      <c r="E352" s="107"/>
      <c r="F352" s="107"/>
    </row>
    <row r="353" spans="1:6">
      <c r="A353" s="95" t="s">
        <v>450</v>
      </c>
      <c r="B353" s="107"/>
      <c r="C353" s="107"/>
      <c r="D353" s="107"/>
      <c r="E353" s="107"/>
      <c r="F353" s="107"/>
    </row>
    <row r="354" spans="1:6">
      <c r="A354" s="95" t="s">
        <v>451</v>
      </c>
      <c r="B354" s="107"/>
      <c r="C354" s="107"/>
      <c r="D354" s="107"/>
      <c r="E354" s="107"/>
      <c r="F354" s="107"/>
    </row>
    <row r="355" spans="1:6">
      <c r="A355" s="95" t="s">
        <v>452</v>
      </c>
      <c r="B355" s="107"/>
      <c r="C355" s="107"/>
      <c r="D355" s="107"/>
      <c r="E355" s="107"/>
      <c r="F355" s="107"/>
    </row>
    <row r="356" spans="1:6">
      <c r="A356" s="95" t="s">
        <v>453</v>
      </c>
      <c r="B356" s="107"/>
      <c r="C356" s="107"/>
      <c r="D356" s="107"/>
      <c r="E356" s="107"/>
      <c r="F356" s="107"/>
    </row>
    <row r="357" spans="1:6">
      <c r="A357" s="95" t="s">
        <v>454</v>
      </c>
      <c r="B357" s="107"/>
      <c r="C357" s="107"/>
      <c r="D357" s="107"/>
      <c r="E357" s="107"/>
      <c r="F357" s="107"/>
    </row>
    <row r="358" spans="1:6">
      <c r="A358" s="95" t="s">
        <v>455</v>
      </c>
      <c r="B358" s="107"/>
      <c r="C358" s="107"/>
      <c r="D358" s="107"/>
      <c r="E358" s="107"/>
      <c r="F358" s="107"/>
    </row>
    <row r="359" spans="1:6">
      <c r="A359" s="95" t="s">
        <v>456</v>
      </c>
      <c r="B359" s="107"/>
      <c r="C359" s="107"/>
      <c r="D359" s="107"/>
      <c r="E359" s="107"/>
      <c r="F359" s="107"/>
    </row>
    <row r="360" spans="1:6">
      <c r="A360" s="95" t="s">
        <v>457</v>
      </c>
      <c r="B360" s="107"/>
      <c r="C360" s="107"/>
      <c r="D360" s="107"/>
      <c r="E360" s="107"/>
      <c r="F360" s="107"/>
    </row>
    <row r="361" spans="1:6">
      <c r="A361" s="95" t="s">
        <v>458</v>
      </c>
      <c r="B361" s="107"/>
      <c r="C361" s="107"/>
      <c r="D361" s="107"/>
      <c r="E361" s="107"/>
      <c r="F361" s="107"/>
    </row>
    <row r="362" spans="1:6">
      <c r="A362" s="95" t="s">
        <v>459</v>
      </c>
      <c r="B362" s="107"/>
      <c r="C362" s="107"/>
      <c r="D362" s="107"/>
      <c r="E362" s="107"/>
      <c r="F362" s="107"/>
    </row>
    <row r="363" spans="1:6">
      <c r="A363" s="95" t="s">
        <v>460</v>
      </c>
      <c r="B363" s="107"/>
      <c r="C363" s="107"/>
      <c r="D363" s="107"/>
      <c r="E363" s="107"/>
      <c r="F363" s="107"/>
    </row>
    <row r="364" spans="1:6">
      <c r="A364" s="95" t="s">
        <v>461</v>
      </c>
      <c r="B364" s="107"/>
      <c r="C364" s="107"/>
      <c r="D364" s="107"/>
      <c r="E364" s="107"/>
      <c r="F364" s="107"/>
    </row>
    <row r="365" spans="1:6">
      <c r="A365" s="95" t="s">
        <v>462</v>
      </c>
      <c r="B365" s="107"/>
      <c r="C365" s="107"/>
      <c r="D365" s="107"/>
      <c r="E365" s="107"/>
      <c r="F365" s="107"/>
    </row>
    <row r="366" spans="1:6">
      <c r="A366" s="95" t="s">
        <v>463</v>
      </c>
      <c r="B366" s="107"/>
      <c r="C366" s="107"/>
      <c r="D366" s="107"/>
      <c r="E366" s="107"/>
      <c r="F366" s="107"/>
    </row>
    <row r="367" spans="1:6">
      <c r="A367" s="95" t="s">
        <v>464</v>
      </c>
      <c r="B367" s="107"/>
      <c r="C367" s="107"/>
      <c r="D367" s="107"/>
      <c r="E367" s="107"/>
      <c r="F367" s="107"/>
    </row>
    <row r="368" spans="1:6">
      <c r="A368" s="95" t="s">
        <v>465</v>
      </c>
      <c r="B368" s="107"/>
      <c r="C368" s="107"/>
      <c r="D368" s="107"/>
      <c r="E368" s="107"/>
      <c r="F368" s="107"/>
    </row>
    <row r="369" spans="1:6">
      <c r="A369" s="95" t="s">
        <v>466</v>
      </c>
      <c r="B369" s="107"/>
      <c r="C369" s="107"/>
      <c r="D369" s="107"/>
      <c r="E369" s="107"/>
      <c r="F369" s="107"/>
    </row>
    <row r="370" spans="1:6">
      <c r="A370" s="95" t="s">
        <v>467</v>
      </c>
      <c r="B370" s="107"/>
      <c r="C370" s="107"/>
      <c r="D370" s="107"/>
      <c r="E370" s="107"/>
      <c r="F370" s="107"/>
    </row>
    <row r="371" spans="1:6">
      <c r="A371" s="95" t="s">
        <v>468</v>
      </c>
      <c r="B371" s="107"/>
      <c r="C371" s="107"/>
      <c r="D371" s="107"/>
      <c r="E371" s="107"/>
      <c r="F371" s="107"/>
    </row>
    <row r="372" spans="1:6">
      <c r="A372" s="95" t="s">
        <v>469</v>
      </c>
      <c r="B372" s="107"/>
      <c r="C372" s="107"/>
      <c r="D372" s="107"/>
      <c r="E372" s="107"/>
      <c r="F372" s="107"/>
    </row>
    <row r="373" spans="1:6">
      <c r="A373" s="95" t="s">
        <v>470</v>
      </c>
      <c r="B373" s="107"/>
      <c r="C373" s="107"/>
      <c r="D373" s="107"/>
      <c r="E373" s="107"/>
      <c r="F373" s="107"/>
    </row>
    <row r="374" spans="1:6">
      <c r="A374" s="95" t="s">
        <v>471</v>
      </c>
      <c r="B374" s="107"/>
      <c r="C374" s="107"/>
      <c r="D374" s="107"/>
      <c r="E374" s="107"/>
      <c r="F374" s="107"/>
    </row>
    <row r="375" spans="1:6">
      <c r="A375" s="95" t="s">
        <v>472</v>
      </c>
      <c r="B375" s="107"/>
      <c r="C375" s="107"/>
      <c r="D375" s="107"/>
      <c r="E375" s="107"/>
      <c r="F375" s="107"/>
    </row>
    <row r="376" spans="1:6">
      <c r="A376" s="117" t="s">
        <v>473</v>
      </c>
      <c r="B376" s="110"/>
      <c r="C376" s="110"/>
      <c r="D376" s="110"/>
      <c r="E376" s="110"/>
      <c r="F376" s="110"/>
    </row>
    <row r="377" spans="1:6">
      <c r="A377" s="118" t="s">
        <v>474</v>
      </c>
      <c r="B377" s="119"/>
      <c r="C377" s="119"/>
      <c r="D377" s="119"/>
      <c r="E377" s="120"/>
      <c r="F377" s="121"/>
    </row>
    <row r="378" spans="1:6">
      <c r="A378" s="118" t="s">
        <v>475</v>
      </c>
      <c r="B378" s="120"/>
      <c r="C378" s="120"/>
      <c r="D378" s="120"/>
      <c r="E378" s="120"/>
      <c r="F378" s="122"/>
    </row>
    <row r="379" spans="1:6">
      <c r="A379" s="118" t="s">
        <v>476</v>
      </c>
      <c r="B379" s="120"/>
      <c r="C379" s="120"/>
      <c r="D379" s="120"/>
      <c r="E379" s="120"/>
      <c r="F379" s="122"/>
    </row>
    <row r="380" spans="1:6">
      <c r="A380" s="118" t="s">
        <v>477</v>
      </c>
      <c r="B380" s="120"/>
      <c r="C380" s="120"/>
      <c r="D380" s="120"/>
      <c r="E380" s="120"/>
      <c r="F380" s="122"/>
    </row>
    <row r="381" spans="1:6">
      <c r="A381" s="118" t="s">
        <v>478</v>
      </c>
      <c r="B381" s="120"/>
      <c r="C381" s="120"/>
      <c r="D381" s="120"/>
      <c r="E381" s="120"/>
      <c r="F381" s="122"/>
    </row>
    <row r="382" spans="1:6">
      <c r="A382" s="118" t="s">
        <v>479</v>
      </c>
      <c r="B382" s="120"/>
      <c r="C382" s="120"/>
      <c r="D382" s="120"/>
      <c r="E382" s="120"/>
      <c r="F382" s="122"/>
    </row>
    <row r="383" spans="1:6">
      <c r="A383" s="118" t="s">
        <v>480</v>
      </c>
      <c r="B383" s="120"/>
      <c r="C383" s="120"/>
      <c r="D383" s="120"/>
      <c r="E383" s="120"/>
      <c r="F383" s="122"/>
    </row>
    <row r="384" spans="1:6">
      <c r="A384" s="118" t="s">
        <v>481</v>
      </c>
      <c r="B384" s="120"/>
      <c r="C384" s="120"/>
      <c r="D384" s="120"/>
      <c r="E384" s="120"/>
      <c r="F384" s="122"/>
    </row>
    <row r="385" spans="1:6">
      <c r="A385" s="118" t="s">
        <v>482</v>
      </c>
      <c r="B385" s="120"/>
      <c r="C385" s="120"/>
      <c r="D385" s="120"/>
      <c r="E385" s="120"/>
      <c r="F385" s="122"/>
    </row>
    <row r="386" spans="1:6">
      <c r="A386" s="118" t="s">
        <v>483</v>
      </c>
      <c r="B386" s="120"/>
      <c r="C386" s="120"/>
      <c r="D386" s="120"/>
      <c r="E386" s="120"/>
      <c r="F386" s="122"/>
    </row>
    <row r="387" spans="1:6">
      <c r="A387" s="118" t="s">
        <v>484</v>
      </c>
      <c r="B387" s="120"/>
      <c r="C387" s="120"/>
      <c r="D387" s="120"/>
      <c r="E387" s="120"/>
      <c r="F387" s="122"/>
    </row>
    <row r="388" spans="1:6">
      <c r="A388" s="118" t="s">
        <v>485</v>
      </c>
      <c r="B388" s="120"/>
      <c r="C388" s="120"/>
      <c r="D388" s="120"/>
      <c r="E388" s="120"/>
      <c r="F388" s="122"/>
    </row>
    <row r="389" spans="1:6">
      <c r="A389" s="118" t="s">
        <v>486</v>
      </c>
      <c r="B389" s="120"/>
      <c r="C389" s="120"/>
      <c r="D389" s="120"/>
      <c r="E389" s="120"/>
      <c r="F389" s="122"/>
    </row>
    <row r="390" spans="1:6">
      <c r="A390" s="118" t="s">
        <v>487</v>
      </c>
      <c r="B390" s="120"/>
      <c r="C390" s="120"/>
      <c r="D390" s="120"/>
      <c r="E390" s="120"/>
      <c r="F390" s="122"/>
    </row>
    <row r="391" spans="1:6">
      <c r="A391" s="118" t="s">
        <v>488</v>
      </c>
      <c r="B391" s="120"/>
      <c r="C391" s="120"/>
      <c r="D391" s="120"/>
      <c r="E391" s="120"/>
      <c r="F391" s="122"/>
    </row>
    <row r="392" spans="1:6">
      <c r="A392" s="118" t="s">
        <v>489</v>
      </c>
      <c r="B392" s="120"/>
      <c r="C392" s="120"/>
      <c r="D392" s="120"/>
      <c r="E392" s="120"/>
      <c r="F392" s="122"/>
    </row>
    <row r="393" spans="1:6">
      <c r="A393" s="118" t="s">
        <v>490</v>
      </c>
      <c r="B393" s="120"/>
      <c r="C393" s="120"/>
      <c r="D393" s="120"/>
      <c r="E393" s="120"/>
      <c r="F393" s="122"/>
    </row>
    <row r="394" spans="1:6">
      <c r="A394" s="118" t="s">
        <v>491</v>
      </c>
      <c r="B394" s="120"/>
      <c r="C394" s="120"/>
      <c r="D394" s="120"/>
      <c r="E394" s="120"/>
      <c r="F394" s="122"/>
    </row>
    <row r="395" spans="1:6">
      <c r="A395" s="118" t="s">
        <v>492</v>
      </c>
      <c r="B395" s="120"/>
      <c r="C395" s="120"/>
      <c r="D395" s="123"/>
      <c r="E395" s="120"/>
      <c r="F395" s="122"/>
    </row>
    <row r="396" spans="1:6">
      <c r="A396" s="118" t="s">
        <v>493</v>
      </c>
      <c r="B396" s="120"/>
      <c r="C396" s="120"/>
      <c r="D396" s="123"/>
      <c r="E396" s="120"/>
      <c r="F396" s="122"/>
    </row>
    <row r="397" spans="1:6">
      <c r="A397" s="118" t="s">
        <v>494</v>
      </c>
      <c r="B397" s="120"/>
      <c r="C397" s="120"/>
      <c r="D397" s="120"/>
      <c r="E397" s="120"/>
      <c r="F397" s="122"/>
    </row>
    <row r="398" spans="1:6">
      <c r="A398" s="118" t="s">
        <v>495</v>
      </c>
      <c r="B398" s="120"/>
      <c r="C398" s="120"/>
      <c r="D398" s="120"/>
      <c r="E398" s="120"/>
      <c r="F398" s="122"/>
    </row>
    <row r="399" spans="1:6">
      <c r="A399" s="118" t="s">
        <v>496</v>
      </c>
      <c r="B399" s="120"/>
      <c r="C399" s="120"/>
      <c r="D399" s="120"/>
      <c r="E399" s="120"/>
      <c r="F399" s="122"/>
    </row>
    <row r="400" spans="1:6">
      <c r="A400" s="118" t="s">
        <v>497</v>
      </c>
      <c r="B400" s="120"/>
      <c r="C400" s="120"/>
      <c r="D400" s="120"/>
      <c r="E400" s="120"/>
      <c r="F400" s="122"/>
    </row>
    <row r="401" spans="1:6">
      <c r="A401" s="118" t="s">
        <v>498</v>
      </c>
      <c r="B401" s="120"/>
      <c r="C401" s="120"/>
      <c r="D401" s="120"/>
      <c r="E401" s="120"/>
      <c r="F401" s="122"/>
    </row>
    <row r="402" spans="1:6">
      <c r="A402" s="118" t="s">
        <v>499</v>
      </c>
      <c r="B402" s="120"/>
      <c r="C402" s="120"/>
      <c r="D402" s="120"/>
      <c r="E402" s="120"/>
      <c r="F402" s="122"/>
    </row>
    <row r="403" spans="1:6">
      <c r="A403" s="118" t="s">
        <v>500</v>
      </c>
      <c r="B403" s="120"/>
      <c r="C403" s="120"/>
      <c r="D403" s="120"/>
      <c r="E403" s="120"/>
      <c r="F403" s="122"/>
    </row>
    <row r="404" spans="1:6">
      <c r="A404" s="118" t="s">
        <v>501</v>
      </c>
      <c r="B404" s="120"/>
      <c r="C404" s="120"/>
      <c r="D404" s="120"/>
      <c r="E404" s="120"/>
      <c r="F404" s="122"/>
    </row>
    <row r="405" spans="1:6">
      <c r="A405" s="118" t="s">
        <v>502</v>
      </c>
      <c r="B405" s="120"/>
      <c r="C405" s="120"/>
      <c r="D405" s="120"/>
      <c r="E405" s="120"/>
      <c r="F405" s="122"/>
    </row>
    <row r="406" spans="1:6">
      <c r="A406" s="118" t="s">
        <v>503</v>
      </c>
      <c r="B406" s="120"/>
      <c r="C406" s="120"/>
      <c r="D406" s="120"/>
      <c r="E406" s="120"/>
      <c r="F406" s="122"/>
    </row>
    <row r="407" spans="1:6">
      <c r="A407" s="118" t="s">
        <v>504</v>
      </c>
      <c r="B407" s="120"/>
      <c r="C407" s="120"/>
      <c r="D407" s="120"/>
      <c r="E407" s="120"/>
      <c r="F407" s="122"/>
    </row>
    <row r="408" spans="1:6">
      <c r="A408" s="118" t="s">
        <v>505</v>
      </c>
      <c r="B408" s="120"/>
      <c r="C408" s="120"/>
      <c r="D408" s="120"/>
      <c r="E408" s="120"/>
      <c r="F408" s="122"/>
    </row>
    <row r="409" spans="1:6">
      <c r="A409" s="118" t="s">
        <v>506</v>
      </c>
      <c r="B409" s="120"/>
      <c r="C409" s="120"/>
      <c r="D409" s="120"/>
      <c r="E409" s="120"/>
      <c r="F409" s="122"/>
    </row>
    <row r="410" spans="1:6">
      <c r="A410" s="118" t="s">
        <v>507</v>
      </c>
      <c r="B410" s="120"/>
      <c r="C410" s="120"/>
      <c r="D410" s="120"/>
      <c r="E410" s="120"/>
      <c r="F410" s="122"/>
    </row>
    <row r="411" spans="1:6">
      <c r="A411" s="118" t="s">
        <v>508</v>
      </c>
      <c r="B411" s="120"/>
      <c r="C411" s="120"/>
      <c r="D411" s="120"/>
      <c r="E411" s="120"/>
      <c r="F411" s="122"/>
    </row>
    <row r="412" spans="1:6">
      <c r="A412" s="118" t="s">
        <v>509</v>
      </c>
      <c r="B412" s="120"/>
      <c r="C412" s="120"/>
      <c r="D412" s="120"/>
      <c r="E412" s="120"/>
      <c r="F412" s="122"/>
    </row>
    <row r="413" spans="1:6">
      <c r="A413" s="118" t="s">
        <v>510</v>
      </c>
      <c r="B413" s="120"/>
      <c r="C413" s="120"/>
      <c r="D413" s="120"/>
      <c r="E413" s="120"/>
      <c r="F413" s="122"/>
    </row>
    <row r="414" spans="1:6">
      <c r="A414" s="118" t="s">
        <v>511</v>
      </c>
      <c r="B414" s="120"/>
      <c r="C414" s="120"/>
      <c r="D414" s="120"/>
      <c r="E414" s="120"/>
      <c r="F414" s="122"/>
    </row>
    <row r="415" spans="1:6">
      <c r="A415" s="118" t="s">
        <v>512</v>
      </c>
      <c r="B415" s="120"/>
      <c r="C415" s="120"/>
      <c r="D415" s="120"/>
      <c r="E415" s="120"/>
      <c r="F415" s="122"/>
    </row>
    <row r="416" spans="1:6">
      <c r="A416" s="118" t="s">
        <v>513</v>
      </c>
      <c r="B416" s="120"/>
      <c r="C416" s="120"/>
      <c r="D416" s="120"/>
      <c r="E416" s="120"/>
      <c r="F416" s="122"/>
    </row>
    <row r="417" spans="1:6">
      <c r="A417" s="118" t="s">
        <v>514</v>
      </c>
      <c r="B417" s="124"/>
      <c r="C417" s="124"/>
      <c r="D417" s="124"/>
      <c r="E417" s="124"/>
      <c r="F417" s="125"/>
    </row>
    <row r="418" spans="1:6">
      <c r="A418" s="118" t="s">
        <v>515</v>
      </c>
      <c r="B418" s="120"/>
      <c r="C418" s="120"/>
      <c r="D418" s="120"/>
      <c r="E418" s="120"/>
      <c r="F418" s="122"/>
    </row>
    <row r="419" spans="1:6">
      <c r="A419" s="118" t="s">
        <v>516</v>
      </c>
      <c r="B419" s="120"/>
      <c r="C419" s="120"/>
      <c r="D419" s="120"/>
      <c r="E419" s="120"/>
      <c r="F419" s="122"/>
    </row>
    <row r="420" spans="1:6">
      <c r="A420" s="118" t="s">
        <v>517</v>
      </c>
      <c r="B420" s="120"/>
      <c r="C420" s="120"/>
      <c r="D420" s="120"/>
      <c r="E420" s="120"/>
      <c r="F420" s="122"/>
    </row>
    <row r="421" spans="1:6">
      <c r="A421" s="118" t="s">
        <v>518</v>
      </c>
      <c r="B421" s="120"/>
      <c r="C421" s="120"/>
      <c r="D421" s="120"/>
      <c r="E421" s="120"/>
      <c r="F421" s="122"/>
    </row>
    <row r="422" spans="1:6">
      <c r="A422" s="118" t="s">
        <v>519</v>
      </c>
      <c r="B422" s="120"/>
      <c r="C422" s="120"/>
      <c r="D422" s="120"/>
      <c r="E422" s="120"/>
      <c r="F422" s="122"/>
    </row>
    <row r="423" spans="1:6">
      <c r="A423" s="118" t="s">
        <v>520</v>
      </c>
      <c r="B423" s="120"/>
      <c r="C423" s="120"/>
      <c r="D423" s="120"/>
      <c r="E423" s="120"/>
      <c r="F423" s="122"/>
    </row>
    <row r="424" spans="1:6">
      <c r="A424" s="118" t="s">
        <v>521</v>
      </c>
      <c r="B424" s="120"/>
      <c r="C424" s="120"/>
      <c r="D424" s="120"/>
      <c r="E424" s="120"/>
      <c r="F424" s="122"/>
    </row>
    <row r="425" spans="1:6">
      <c r="A425" s="118" t="s">
        <v>522</v>
      </c>
      <c r="B425" s="120"/>
      <c r="C425" s="120"/>
      <c r="D425" s="120"/>
      <c r="E425" s="120"/>
      <c r="F425" s="122"/>
    </row>
    <row r="426" spans="1:6">
      <c r="A426" s="118" t="s">
        <v>523</v>
      </c>
      <c r="B426" s="120"/>
      <c r="C426" s="120"/>
      <c r="D426" s="120"/>
      <c r="E426" s="120"/>
      <c r="F426" s="122"/>
    </row>
    <row r="427" spans="1:6">
      <c r="A427" s="118" t="s">
        <v>524</v>
      </c>
      <c r="B427" s="120"/>
      <c r="C427" s="120"/>
      <c r="D427" s="120"/>
      <c r="E427" s="120"/>
      <c r="F427" s="122"/>
    </row>
    <row r="428" spans="1:6">
      <c r="A428" s="118" t="s">
        <v>525</v>
      </c>
      <c r="B428" s="120"/>
      <c r="C428" s="120"/>
      <c r="D428" s="120"/>
      <c r="E428" s="120"/>
      <c r="F428" s="122"/>
    </row>
    <row r="429" spans="1:6">
      <c r="A429" s="118" t="s">
        <v>526</v>
      </c>
      <c r="B429" s="120"/>
      <c r="C429" s="120"/>
      <c r="D429" s="120"/>
      <c r="E429" s="120"/>
      <c r="F429" s="122"/>
    </row>
    <row r="430" spans="1:6">
      <c r="A430" s="118" t="s">
        <v>527</v>
      </c>
      <c r="B430" s="120"/>
      <c r="C430" s="120"/>
      <c r="D430" s="120"/>
      <c r="E430" s="120"/>
      <c r="F430" s="122"/>
    </row>
    <row r="431" spans="1:6">
      <c r="A431" s="118" t="s">
        <v>528</v>
      </c>
      <c r="B431" s="120"/>
      <c r="C431" s="120"/>
      <c r="D431" s="120"/>
      <c r="E431" s="120"/>
      <c r="F431" s="122"/>
    </row>
    <row r="432" spans="1:6">
      <c r="A432" s="118" t="s">
        <v>529</v>
      </c>
      <c r="B432" s="120"/>
      <c r="C432" s="120"/>
      <c r="D432" s="120"/>
      <c r="E432" s="120"/>
      <c r="F432" s="122"/>
    </row>
    <row r="433" spans="1:6">
      <c r="A433" s="118" t="s">
        <v>530</v>
      </c>
      <c r="B433" s="120"/>
      <c r="C433" s="120"/>
      <c r="D433" s="120"/>
      <c r="E433" s="120"/>
      <c r="F433" s="122"/>
    </row>
    <row r="434" spans="1:6">
      <c r="A434" s="118" t="s">
        <v>531</v>
      </c>
      <c r="B434" s="120"/>
      <c r="C434" s="120"/>
      <c r="D434" s="120"/>
      <c r="E434" s="120"/>
      <c r="F434" s="122"/>
    </row>
    <row r="435" spans="1:6">
      <c r="A435" s="118" t="s">
        <v>532</v>
      </c>
      <c r="B435" s="120"/>
      <c r="C435" s="120"/>
      <c r="D435" s="120"/>
      <c r="E435" s="120"/>
      <c r="F435" s="122"/>
    </row>
    <row r="436" spans="1:6">
      <c r="A436" s="118" t="s">
        <v>533</v>
      </c>
      <c r="B436" s="120"/>
      <c r="C436" s="120"/>
      <c r="D436" s="120"/>
      <c r="E436" s="120"/>
      <c r="F436" s="122"/>
    </row>
    <row r="437" spans="1:6">
      <c r="A437" s="118" t="s">
        <v>534</v>
      </c>
      <c r="B437" s="120"/>
      <c r="C437" s="120"/>
      <c r="D437" s="120"/>
      <c r="E437" s="120"/>
      <c r="F437" s="122"/>
    </row>
    <row r="438" spans="1:6">
      <c r="A438" s="118" t="s">
        <v>535</v>
      </c>
      <c r="B438" s="120"/>
      <c r="C438" s="120"/>
      <c r="D438" s="120"/>
      <c r="E438" s="120"/>
      <c r="F438" s="122"/>
    </row>
    <row r="439" spans="1:6">
      <c r="A439" s="118" t="s">
        <v>536</v>
      </c>
      <c r="B439" s="120"/>
      <c r="C439" s="120"/>
      <c r="D439" s="120"/>
      <c r="E439" s="120"/>
      <c r="F439" s="122"/>
    </row>
    <row r="440" spans="1:6">
      <c r="A440" s="118" t="s">
        <v>537</v>
      </c>
      <c r="B440" s="120"/>
      <c r="C440" s="120"/>
      <c r="D440" s="120"/>
      <c r="E440" s="120"/>
      <c r="F440" s="122"/>
    </row>
    <row r="441" spans="1:6">
      <c r="A441" s="118" t="s">
        <v>538</v>
      </c>
      <c r="B441" s="120"/>
      <c r="C441" s="120"/>
      <c r="D441" s="120"/>
      <c r="E441" s="120"/>
      <c r="F441" s="122"/>
    </row>
    <row r="442" spans="1:6">
      <c r="A442" s="118" t="s">
        <v>539</v>
      </c>
      <c r="B442" s="120"/>
      <c r="C442" s="120"/>
      <c r="D442" s="120"/>
      <c r="E442" s="120"/>
      <c r="F442" s="122"/>
    </row>
    <row r="443" spans="1:6">
      <c r="A443" s="118" t="s">
        <v>540</v>
      </c>
      <c r="B443" s="120"/>
      <c r="C443" s="120"/>
      <c r="D443" s="120"/>
      <c r="E443" s="120"/>
      <c r="F443" s="122"/>
    </row>
    <row r="444" spans="1:6">
      <c r="A444" s="118" t="s">
        <v>541</v>
      </c>
      <c r="B444" s="120"/>
      <c r="C444" s="120"/>
      <c r="D444" s="120"/>
      <c r="E444" s="120"/>
      <c r="F444" s="122"/>
    </row>
    <row r="445" spans="1:6">
      <c r="A445" s="118" t="s">
        <v>542</v>
      </c>
      <c r="B445" s="120"/>
      <c r="C445" s="120"/>
      <c r="D445" s="120"/>
      <c r="E445" s="120"/>
      <c r="F445" s="122"/>
    </row>
    <row r="446" spans="1:6">
      <c r="A446" s="118" t="s">
        <v>543</v>
      </c>
      <c r="B446" s="120"/>
      <c r="C446" s="120"/>
      <c r="D446" s="120"/>
      <c r="E446" s="120"/>
      <c r="F446" s="122"/>
    </row>
    <row r="447" spans="1:6">
      <c r="A447" s="118" t="s">
        <v>544</v>
      </c>
      <c r="B447" s="120"/>
      <c r="C447" s="120"/>
      <c r="D447" s="120"/>
      <c r="E447" s="120"/>
      <c r="F447" s="122"/>
    </row>
    <row r="448" spans="1:6">
      <c r="A448" s="118" t="s">
        <v>545</v>
      </c>
      <c r="B448" s="120"/>
      <c r="C448" s="120"/>
      <c r="D448" s="120"/>
      <c r="E448" s="120"/>
      <c r="F448" s="122"/>
    </row>
    <row r="449" spans="1:6">
      <c r="A449" s="118" t="s">
        <v>546</v>
      </c>
      <c r="B449" s="120"/>
      <c r="C449" s="120"/>
      <c r="D449" s="120"/>
      <c r="E449" s="120"/>
      <c r="F449" s="122"/>
    </row>
    <row r="450" spans="1:6">
      <c r="A450" s="118" t="s">
        <v>547</v>
      </c>
      <c r="B450" s="120"/>
      <c r="C450" s="120"/>
      <c r="D450" s="120"/>
      <c r="E450" s="120"/>
      <c r="F450" s="122"/>
    </row>
    <row r="451" spans="1:6">
      <c r="A451" s="118" t="s">
        <v>548</v>
      </c>
      <c r="B451" s="120"/>
      <c r="C451" s="120"/>
      <c r="D451" s="120"/>
      <c r="E451" s="120"/>
      <c r="F451" s="122"/>
    </row>
    <row r="452" spans="1:6">
      <c r="A452" s="118" t="s">
        <v>549</v>
      </c>
      <c r="B452" s="120"/>
      <c r="C452" s="120"/>
      <c r="D452" s="120"/>
      <c r="E452" s="120"/>
      <c r="F452" s="122"/>
    </row>
    <row r="453" spans="1:6">
      <c r="A453" s="118" t="s">
        <v>550</v>
      </c>
      <c r="B453" s="120"/>
      <c r="C453" s="120"/>
      <c r="D453" s="120"/>
      <c r="E453" s="120"/>
      <c r="F453" s="122"/>
    </row>
    <row r="454" spans="1:6">
      <c r="A454" s="118" t="s">
        <v>551</v>
      </c>
      <c r="B454" s="120"/>
      <c r="C454" s="120"/>
      <c r="D454" s="120"/>
      <c r="E454" s="120"/>
      <c r="F454" s="122"/>
    </row>
    <row r="455" spans="1:6">
      <c r="A455" s="118" t="s">
        <v>552</v>
      </c>
      <c r="B455" s="120"/>
      <c r="C455" s="120"/>
      <c r="D455" s="120"/>
      <c r="E455" s="120"/>
      <c r="F455" s="122"/>
    </row>
    <row r="456" spans="1:6">
      <c r="A456" s="118" t="s">
        <v>553</v>
      </c>
      <c r="B456" s="120"/>
      <c r="C456" s="120"/>
      <c r="D456" s="120"/>
      <c r="E456" s="120"/>
      <c r="F456" s="122"/>
    </row>
    <row r="457" spans="1:6">
      <c r="A457" s="118" t="s">
        <v>554</v>
      </c>
      <c r="B457" s="120"/>
      <c r="C457" s="120"/>
      <c r="D457" s="120"/>
      <c r="E457" s="120"/>
      <c r="F457" s="122"/>
    </row>
    <row r="458" spans="1:6">
      <c r="A458" s="118" t="s">
        <v>555</v>
      </c>
      <c r="B458" s="120"/>
      <c r="C458" s="120"/>
      <c r="D458" s="120"/>
      <c r="E458" s="120"/>
      <c r="F458" s="122"/>
    </row>
    <row r="459" spans="1:6">
      <c r="A459" s="118" t="s">
        <v>556</v>
      </c>
      <c r="B459" s="120"/>
      <c r="C459" s="120"/>
      <c r="D459" s="120"/>
      <c r="E459" s="120"/>
      <c r="F459" s="122"/>
    </row>
    <row r="460" spans="1:6">
      <c r="A460" s="118" t="s">
        <v>557</v>
      </c>
      <c r="B460" s="120"/>
      <c r="C460" s="120"/>
      <c r="D460" s="120"/>
      <c r="E460" s="120"/>
      <c r="F460" s="122"/>
    </row>
    <row r="461" spans="1:6">
      <c r="A461" s="118" t="s">
        <v>558</v>
      </c>
      <c r="B461" s="124"/>
      <c r="C461" s="124"/>
      <c r="D461" s="124"/>
      <c r="E461" s="124"/>
      <c r="F461" s="125"/>
    </row>
    <row r="462" spans="1:6">
      <c r="A462" s="118" t="s">
        <v>559</v>
      </c>
      <c r="B462" s="120"/>
      <c r="C462" s="120"/>
      <c r="D462" s="120"/>
      <c r="E462" s="120"/>
      <c r="F462" s="122"/>
    </row>
    <row r="463" spans="1:6">
      <c r="A463" s="118" t="s">
        <v>560</v>
      </c>
      <c r="B463" s="120"/>
      <c r="C463" s="120"/>
      <c r="D463" s="120"/>
      <c r="E463" s="120"/>
      <c r="F463" s="122"/>
    </row>
    <row r="464" spans="1:6">
      <c r="A464" s="118" t="s">
        <v>561</v>
      </c>
      <c r="B464" s="120"/>
      <c r="C464" s="120"/>
      <c r="D464" s="120"/>
      <c r="E464" s="120"/>
      <c r="F464" s="122"/>
    </row>
    <row r="465" spans="1:6">
      <c r="A465" s="118" t="s">
        <v>562</v>
      </c>
      <c r="B465" s="120"/>
      <c r="C465" s="120"/>
      <c r="D465" s="120"/>
      <c r="E465" s="120"/>
      <c r="F465" s="122"/>
    </row>
    <row r="466" spans="1:6">
      <c r="A466" s="118" t="s">
        <v>563</v>
      </c>
      <c r="B466" s="120"/>
      <c r="C466" s="120"/>
      <c r="D466" s="120"/>
      <c r="E466" s="120"/>
      <c r="F466" s="122"/>
    </row>
    <row r="467" spans="1:6">
      <c r="A467" s="118" t="s">
        <v>564</v>
      </c>
      <c r="B467" s="120"/>
      <c r="C467" s="120"/>
      <c r="D467" s="120"/>
      <c r="E467" s="120"/>
      <c r="F467" s="122"/>
    </row>
    <row r="468" spans="1:6">
      <c r="A468" s="118" t="s">
        <v>565</v>
      </c>
      <c r="B468" s="120"/>
      <c r="C468" s="120"/>
      <c r="D468" s="120"/>
      <c r="E468" s="120"/>
      <c r="F468" s="122"/>
    </row>
    <row r="469" spans="1:6">
      <c r="A469" s="118" t="s">
        <v>566</v>
      </c>
      <c r="B469" s="120"/>
      <c r="C469" s="120"/>
      <c r="D469" s="120"/>
      <c r="E469" s="120"/>
      <c r="F469" s="122"/>
    </row>
    <row r="470" spans="1:6">
      <c r="A470" s="118" t="s">
        <v>567</v>
      </c>
      <c r="B470" s="120"/>
      <c r="C470" s="120"/>
      <c r="D470" s="120"/>
      <c r="E470" s="120"/>
      <c r="F470" s="122"/>
    </row>
    <row r="471" spans="1:6">
      <c r="A471" s="118" t="s">
        <v>568</v>
      </c>
      <c r="B471" s="120"/>
      <c r="C471" s="120"/>
      <c r="D471" s="120"/>
      <c r="E471" s="120"/>
      <c r="F471" s="122"/>
    </row>
    <row r="472" spans="1:6">
      <c r="A472" s="118" t="s">
        <v>569</v>
      </c>
      <c r="B472" s="120"/>
      <c r="C472" s="120"/>
      <c r="D472" s="120"/>
      <c r="E472" s="120"/>
      <c r="F472" s="122"/>
    </row>
    <row r="473" spans="1:6">
      <c r="A473" s="118" t="s">
        <v>570</v>
      </c>
      <c r="B473" s="120"/>
      <c r="C473" s="120"/>
      <c r="D473" s="120"/>
      <c r="E473" s="120"/>
      <c r="F473" s="122"/>
    </row>
    <row r="474" spans="1:6">
      <c r="A474" s="118" t="s">
        <v>571</v>
      </c>
      <c r="B474" s="120"/>
      <c r="C474" s="120"/>
      <c r="D474" s="120"/>
      <c r="E474" s="120"/>
      <c r="F474" s="122"/>
    </row>
    <row r="475" spans="1:6">
      <c r="A475" s="118" t="s">
        <v>572</v>
      </c>
      <c r="B475" s="120"/>
      <c r="C475" s="120"/>
      <c r="D475" s="120"/>
      <c r="E475" s="120"/>
      <c r="F475" s="122"/>
    </row>
    <row r="476" spans="1:6">
      <c r="A476" s="118" t="s">
        <v>573</v>
      </c>
      <c r="B476" s="120"/>
      <c r="C476" s="120"/>
      <c r="D476" s="120"/>
      <c r="E476" s="120"/>
      <c r="F476" s="122"/>
    </row>
    <row r="477" spans="1:6">
      <c r="A477" s="118" t="s">
        <v>574</v>
      </c>
      <c r="B477" s="120"/>
      <c r="C477" s="120"/>
      <c r="D477" s="120"/>
      <c r="E477" s="120"/>
      <c r="F477" s="122"/>
    </row>
    <row r="478" spans="1:6">
      <c r="A478" s="118" t="s">
        <v>575</v>
      </c>
      <c r="B478" s="120"/>
      <c r="C478" s="120"/>
      <c r="D478" s="120"/>
      <c r="E478" s="120"/>
      <c r="F478" s="122"/>
    </row>
    <row r="479" spans="1:6">
      <c r="A479" s="118" t="s">
        <v>576</v>
      </c>
      <c r="B479" s="120"/>
      <c r="C479" s="120"/>
      <c r="D479" s="120"/>
      <c r="E479" s="120"/>
      <c r="F479" s="122"/>
    </row>
    <row r="480" spans="1:6">
      <c r="A480" s="118" t="s">
        <v>577</v>
      </c>
      <c r="B480" s="120"/>
      <c r="C480" s="120"/>
      <c r="D480" s="120"/>
      <c r="E480" s="120"/>
      <c r="F480" s="122"/>
    </row>
    <row r="481" spans="1:6">
      <c r="A481" s="118" t="s">
        <v>578</v>
      </c>
      <c r="B481" s="120"/>
      <c r="C481" s="120"/>
      <c r="D481" s="120"/>
      <c r="E481" s="120"/>
      <c r="F481" s="122"/>
    </row>
    <row r="482" spans="1:6">
      <c r="A482" s="118" t="s">
        <v>579</v>
      </c>
      <c r="B482" s="120"/>
      <c r="C482" s="120"/>
      <c r="D482" s="120"/>
      <c r="E482" s="120"/>
      <c r="F482" s="122"/>
    </row>
    <row r="483" spans="1:6">
      <c r="A483" s="118" t="s">
        <v>580</v>
      </c>
      <c r="B483" s="120"/>
      <c r="C483" s="120"/>
      <c r="D483" s="120"/>
      <c r="E483" s="120"/>
      <c r="F483" s="122"/>
    </row>
    <row r="484" spans="1:6">
      <c r="A484" s="118" t="s">
        <v>581</v>
      </c>
      <c r="B484" s="120"/>
      <c r="C484" s="120"/>
      <c r="D484" s="120"/>
      <c r="E484" s="120"/>
      <c r="F484" s="122"/>
    </row>
    <row r="485" spans="1:6">
      <c r="A485" s="118" t="s">
        <v>582</v>
      </c>
      <c r="B485" s="120"/>
      <c r="C485" s="120"/>
      <c r="D485" s="120"/>
      <c r="E485" s="120"/>
      <c r="F485" s="122"/>
    </row>
    <row r="486" spans="1:6">
      <c r="A486" s="118" t="s">
        <v>583</v>
      </c>
      <c r="B486" s="120"/>
      <c r="C486" s="120"/>
      <c r="D486" s="120"/>
      <c r="E486" s="120"/>
      <c r="F486" s="126"/>
    </row>
    <row r="487" spans="1:6">
      <c r="A487" s="118" t="s">
        <v>584</v>
      </c>
      <c r="B487" s="120"/>
      <c r="C487" s="120"/>
      <c r="D487" s="120"/>
      <c r="E487" s="120"/>
      <c r="F487" s="126"/>
    </row>
    <row r="488" spans="1:6">
      <c r="A488" s="118" t="s">
        <v>585</v>
      </c>
      <c r="B488" s="120"/>
      <c r="C488" s="120"/>
      <c r="D488" s="120"/>
      <c r="E488" s="120"/>
      <c r="F488" s="126"/>
    </row>
    <row r="489" spans="1:6">
      <c r="A489" s="118" t="s">
        <v>586</v>
      </c>
      <c r="B489" s="120"/>
      <c r="C489" s="120"/>
      <c r="D489" s="120"/>
      <c r="E489" s="120"/>
      <c r="F489" s="126"/>
    </row>
    <row r="490" spans="1:6">
      <c r="A490" s="118" t="s">
        <v>587</v>
      </c>
      <c r="B490" s="120"/>
      <c r="C490" s="120"/>
      <c r="D490" s="120"/>
      <c r="E490" s="120"/>
      <c r="F490" s="126"/>
    </row>
    <row r="491" spans="1:6">
      <c r="A491" s="118" t="s">
        <v>588</v>
      </c>
      <c r="B491" s="120"/>
      <c r="C491" s="120"/>
      <c r="D491" s="120"/>
      <c r="E491" s="120"/>
      <c r="F491" s="126"/>
    </row>
    <row r="492" spans="1:6">
      <c r="A492" s="118" t="s">
        <v>589</v>
      </c>
      <c r="B492" s="120"/>
      <c r="C492" s="120"/>
      <c r="D492" s="120"/>
      <c r="E492" s="120"/>
      <c r="F492" s="126"/>
    </row>
    <row r="493" spans="1:6">
      <c r="A493" s="118" t="s">
        <v>590</v>
      </c>
      <c r="B493" s="120"/>
      <c r="C493" s="120"/>
      <c r="D493" s="120"/>
      <c r="E493" s="120"/>
      <c r="F493" s="126"/>
    </row>
    <row r="494" spans="1:6">
      <c r="A494" s="118" t="s">
        <v>591</v>
      </c>
      <c r="B494" s="120"/>
      <c r="C494" s="120"/>
      <c r="D494" s="120"/>
      <c r="E494" s="120"/>
      <c r="F494" s="122"/>
    </row>
    <row r="495" spans="1:6">
      <c r="A495" s="118" t="s">
        <v>592</v>
      </c>
      <c r="B495" s="120"/>
      <c r="C495" s="120"/>
      <c r="D495" s="120"/>
      <c r="E495" s="120"/>
      <c r="F495" s="122"/>
    </row>
    <row r="496" spans="1:6">
      <c r="A496" s="118" t="s">
        <v>593</v>
      </c>
      <c r="B496" s="120"/>
      <c r="C496" s="120"/>
      <c r="D496" s="120"/>
      <c r="E496" s="120"/>
      <c r="F496" s="122"/>
    </row>
    <row r="497" spans="1:6">
      <c r="A497" s="118" t="s">
        <v>594</v>
      </c>
      <c r="B497" s="120"/>
      <c r="C497" s="120"/>
      <c r="D497" s="120"/>
      <c r="E497" s="120"/>
      <c r="F497" s="122"/>
    </row>
    <row r="498" spans="1:6">
      <c r="A498" s="118" t="s">
        <v>595</v>
      </c>
      <c r="B498" s="120"/>
      <c r="C498" s="120"/>
      <c r="D498" s="120"/>
      <c r="E498" s="120"/>
      <c r="F498" s="122"/>
    </row>
    <row r="499" spans="1:6">
      <c r="A499" s="118" t="s">
        <v>596</v>
      </c>
      <c r="B499" s="120"/>
      <c r="C499" s="120"/>
      <c r="D499" s="120"/>
      <c r="E499" s="120"/>
      <c r="F499" s="122"/>
    </row>
    <row r="500" spans="1:6">
      <c r="A500" s="118" t="s">
        <v>597</v>
      </c>
      <c r="B500" s="120"/>
      <c r="C500" s="120"/>
      <c r="D500" s="120"/>
      <c r="E500" s="120"/>
      <c r="F500" s="122"/>
    </row>
    <row r="501" spans="1:6">
      <c r="A501" s="118" t="s">
        <v>598</v>
      </c>
      <c r="B501" s="120"/>
      <c r="C501" s="120"/>
      <c r="D501" s="120"/>
      <c r="E501" s="120"/>
      <c r="F501" s="122"/>
    </row>
    <row r="502" spans="1:6">
      <c r="A502" s="118" t="s">
        <v>599</v>
      </c>
      <c r="B502" s="120"/>
      <c r="C502" s="120"/>
      <c r="D502" s="120"/>
      <c r="E502" s="120"/>
      <c r="F502" s="122"/>
    </row>
    <row r="503" spans="1:6">
      <c r="A503" s="118" t="s">
        <v>600</v>
      </c>
      <c r="B503" s="120"/>
      <c r="C503" s="120"/>
      <c r="D503" s="120"/>
      <c r="E503" s="120"/>
      <c r="F503" s="122"/>
    </row>
    <row r="504" spans="1:6">
      <c r="A504" s="118" t="s">
        <v>601</v>
      </c>
      <c r="B504" s="120"/>
      <c r="C504" s="120"/>
      <c r="D504" s="120"/>
      <c r="E504" s="120"/>
      <c r="F504" s="122"/>
    </row>
    <row r="505" spans="1:6">
      <c r="A505" s="118" t="s">
        <v>602</v>
      </c>
      <c r="B505" s="120"/>
      <c r="C505" s="120"/>
      <c r="D505" s="120"/>
      <c r="E505" s="120"/>
      <c r="F505" s="122"/>
    </row>
    <row r="506" spans="1:6">
      <c r="A506" s="118" t="s">
        <v>603</v>
      </c>
      <c r="B506" s="120"/>
      <c r="C506" s="120"/>
      <c r="D506" s="120"/>
      <c r="E506" s="120"/>
      <c r="F506" s="122"/>
    </row>
    <row r="507" spans="1:6">
      <c r="A507" s="118" t="s">
        <v>604</v>
      </c>
      <c r="B507" s="120"/>
      <c r="C507" s="120"/>
      <c r="D507" s="120"/>
      <c r="E507" s="120"/>
      <c r="F507" s="122"/>
    </row>
    <row r="508" spans="1:6">
      <c r="A508" s="118" t="s">
        <v>605</v>
      </c>
      <c r="B508" s="120"/>
      <c r="C508" s="120"/>
      <c r="D508" s="120"/>
      <c r="E508" s="120"/>
      <c r="F508" s="122"/>
    </row>
    <row r="509" spans="1:6">
      <c r="A509" s="118" t="s">
        <v>606</v>
      </c>
      <c r="B509" s="120"/>
      <c r="C509" s="120"/>
      <c r="D509" s="120"/>
      <c r="E509" s="120"/>
      <c r="F509" s="122"/>
    </row>
    <row r="510" spans="1:6">
      <c r="A510" s="118" t="s">
        <v>607</v>
      </c>
      <c r="B510" s="120"/>
      <c r="C510" s="120"/>
      <c r="D510" s="120"/>
      <c r="E510" s="120"/>
      <c r="F510" s="122"/>
    </row>
    <row r="511" spans="1:6">
      <c r="A511" s="118" t="s">
        <v>608</v>
      </c>
      <c r="B511" s="120"/>
      <c r="C511" s="120"/>
      <c r="D511" s="120"/>
      <c r="E511" s="120"/>
      <c r="F511" s="122"/>
    </row>
    <row r="512" spans="1:6">
      <c r="A512" s="118" t="s">
        <v>609</v>
      </c>
      <c r="B512" s="120"/>
      <c r="C512" s="120"/>
      <c r="D512" s="120"/>
      <c r="E512" s="120"/>
      <c r="F512" s="122"/>
    </row>
    <row r="513" spans="1:6">
      <c r="A513" s="118" t="s">
        <v>610</v>
      </c>
      <c r="B513" s="120"/>
      <c r="C513" s="120"/>
      <c r="D513" s="120"/>
      <c r="E513" s="120"/>
      <c r="F513" s="122"/>
    </row>
    <row r="514" spans="1:6">
      <c r="A514" s="118" t="s">
        <v>611</v>
      </c>
      <c r="B514" s="120"/>
      <c r="C514" s="126"/>
      <c r="D514" s="120"/>
      <c r="E514" s="120"/>
      <c r="F514" s="122"/>
    </row>
    <row r="515" spans="1:6">
      <c r="A515" s="118" t="s">
        <v>612</v>
      </c>
      <c r="B515" s="120"/>
      <c r="C515" s="126"/>
      <c r="D515" s="120"/>
      <c r="E515" s="120"/>
      <c r="F515" s="122"/>
    </row>
    <row r="516" spans="1:6">
      <c r="A516" s="118" t="s">
        <v>613</v>
      </c>
      <c r="B516" s="120"/>
      <c r="C516" s="126"/>
      <c r="D516" s="120"/>
      <c r="E516" s="120"/>
      <c r="F516" s="122"/>
    </row>
    <row r="517" spans="1:6">
      <c r="A517" s="118" t="s">
        <v>614</v>
      </c>
      <c r="B517" s="120"/>
      <c r="C517" s="126"/>
      <c r="D517" s="120"/>
      <c r="E517" s="120"/>
      <c r="F517" s="122"/>
    </row>
    <row r="518" spans="1:6">
      <c r="A518" s="118" t="s">
        <v>615</v>
      </c>
      <c r="B518" s="120"/>
      <c r="C518" s="126"/>
      <c r="D518" s="120"/>
      <c r="E518" s="120"/>
      <c r="F518" s="122"/>
    </row>
    <row r="519" spans="1:6">
      <c r="A519" s="118" t="s">
        <v>616</v>
      </c>
      <c r="B519" s="120"/>
      <c r="C519" s="126"/>
      <c r="D519" s="120"/>
      <c r="E519" s="120"/>
      <c r="F519" s="122"/>
    </row>
    <row r="520" spans="1:6">
      <c r="A520" s="118" t="s">
        <v>617</v>
      </c>
      <c r="B520" s="120"/>
      <c r="C520" s="126"/>
      <c r="D520" s="120"/>
      <c r="E520" s="120"/>
      <c r="F520" s="122"/>
    </row>
    <row r="521" spans="1:6">
      <c r="A521" s="118" t="s">
        <v>618</v>
      </c>
      <c r="B521" s="120"/>
      <c r="C521" s="126"/>
      <c r="D521" s="120"/>
      <c r="E521" s="120"/>
      <c r="F521" s="122"/>
    </row>
    <row r="522" spans="1:6">
      <c r="A522" s="118" t="s">
        <v>619</v>
      </c>
      <c r="B522" s="120"/>
      <c r="C522" s="120"/>
      <c r="D522" s="120"/>
      <c r="E522" s="120"/>
      <c r="F522" s="122"/>
    </row>
    <row r="523" spans="1:6">
      <c r="A523" s="118" t="s">
        <v>620</v>
      </c>
      <c r="B523" s="120"/>
      <c r="C523" s="120"/>
      <c r="D523" s="120"/>
      <c r="E523" s="120"/>
      <c r="F523" s="122"/>
    </row>
    <row r="524" spans="1:6">
      <c r="A524" s="118" t="s">
        <v>621</v>
      </c>
      <c r="B524" s="120"/>
      <c r="C524" s="120"/>
      <c r="D524" s="120"/>
      <c r="E524" s="120"/>
      <c r="F524" s="122"/>
    </row>
    <row r="525" spans="1:6">
      <c r="A525" s="118" t="s">
        <v>622</v>
      </c>
      <c r="B525" s="120"/>
      <c r="C525" s="120"/>
      <c r="D525" s="120"/>
      <c r="E525" s="120"/>
      <c r="F525" s="122"/>
    </row>
    <row r="526" spans="1:6">
      <c r="A526" s="118" t="s">
        <v>623</v>
      </c>
      <c r="B526" s="120"/>
      <c r="C526" s="120"/>
      <c r="D526" s="120"/>
      <c r="E526" s="120"/>
      <c r="F526" s="122"/>
    </row>
    <row r="527" spans="1:6">
      <c r="A527" s="118" t="s">
        <v>624</v>
      </c>
      <c r="B527" s="120"/>
      <c r="C527" s="120"/>
      <c r="D527" s="120"/>
      <c r="E527" s="120"/>
      <c r="F527" s="122"/>
    </row>
    <row r="528" spans="1:6">
      <c r="A528" s="118" t="s">
        <v>625</v>
      </c>
      <c r="B528" s="120"/>
      <c r="C528" s="120"/>
      <c r="D528" s="120"/>
      <c r="E528" s="120"/>
      <c r="F528" s="122"/>
    </row>
    <row r="529" spans="1:6">
      <c r="A529" s="127" t="s">
        <v>626</v>
      </c>
      <c r="B529" s="128"/>
      <c r="C529" s="128"/>
      <c r="D529" s="128"/>
      <c r="E529" s="128"/>
      <c r="F529" s="129"/>
    </row>
    <row r="530" spans="1:6">
      <c r="A530" s="118" t="s">
        <v>627</v>
      </c>
      <c r="B530" s="119"/>
      <c r="C530" s="119"/>
      <c r="D530" s="119"/>
      <c r="E530" s="120"/>
      <c r="F530" s="121"/>
    </row>
    <row r="531" spans="1:6">
      <c r="A531" s="118" t="s">
        <v>628</v>
      </c>
      <c r="B531" s="120"/>
      <c r="C531" s="120"/>
      <c r="D531" s="120"/>
      <c r="E531" s="120"/>
      <c r="F531" s="122"/>
    </row>
    <row r="532" spans="1:6">
      <c r="A532" s="118" t="s">
        <v>629</v>
      </c>
      <c r="B532" s="120"/>
      <c r="C532" s="120"/>
      <c r="D532" s="120"/>
      <c r="E532" s="120"/>
      <c r="F532" s="122"/>
    </row>
    <row r="533" spans="1:6">
      <c r="A533" s="118" t="s">
        <v>630</v>
      </c>
      <c r="B533" s="120"/>
      <c r="C533" s="120"/>
      <c r="D533" s="120"/>
      <c r="E533" s="120"/>
      <c r="F533" s="122"/>
    </row>
    <row r="534" spans="1:6">
      <c r="A534" s="118" t="s">
        <v>631</v>
      </c>
      <c r="B534" s="120"/>
      <c r="C534" s="120"/>
      <c r="D534" s="120"/>
      <c r="E534" s="120"/>
      <c r="F534" s="122"/>
    </row>
    <row r="535" spans="1:6">
      <c r="A535" s="118" t="s">
        <v>632</v>
      </c>
      <c r="B535" s="120"/>
      <c r="C535" s="120"/>
      <c r="D535" s="120"/>
      <c r="E535" s="120"/>
      <c r="F535" s="122"/>
    </row>
    <row r="536" spans="1:6">
      <c r="A536" s="118" t="s">
        <v>633</v>
      </c>
      <c r="B536" s="120"/>
      <c r="C536" s="120"/>
      <c r="D536" s="120"/>
      <c r="E536" s="120"/>
      <c r="F536" s="122"/>
    </row>
    <row r="537" spans="1:6">
      <c r="A537" s="118" t="s">
        <v>634</v>
      </c>
      <c r="B537" s="120"/>
      <c r="C537" s="120"/>
      <c r="D537" s="120"/>
      <c r="E537" s="120"/>
      <c r="F537" s="122"/>
    </row>
    <row r="538" spans="1:6">
      <c r="A538" s="118" t="s">
        <v>635</v>
      </c>
      <c r="B538" s="120"/>
      <c r="C538" s="120"/>
      <c r="D538" s="120"/>
      <c r="E538" s="120"/>
      <c r="F538" s="122"/>
    </row>
    <row r="539" spans="1:6">
      <c r="A539" s="118" t="s">
        <v>636</v>
      </c>
      <c r="B539" s="120"/>
      <c r="C539" s="120"/>
      <c r="D539" s="120"/>
      <c r="E539" s="120"/>
      <c r="F539" s="122"/>
    </row>
    <row r="540" spans="1:6">
      <c r="A540" s="118" t="s">
        <v>637</v>
      </c>
      <c r="B540" s="120"/>
      <c r="C540" s="120"/>
      <c r="D540" s="120"/>
      <c r="E540" s="120"/>
      <c r="F540" s="122"/>
    </row>
    <row r="541" spans="1:6">
      <c r="A541" s="118" t="s">
        <v>638</v>
      </c>
      <c r="B541" s="120"/>
      <c r="C541" s="120"/>
      <c r="D541" s="120"/>
      <c r="E541" s="120"/>
      <c r="F541" s="122"/>
    </row>
    <row r="542" spans="1:6">
      <c r="A542" s="118" t="s">
        <v>639</v>
      </c>
      <c r="B542" s="120"/>
      <c r="C542" s="120"/>
      <c r="D542" s="120"/>
      <c r="E542" s="120"/>
      <c r="F542" s="122"/>
    </row>
    <row r="543" spans="1:6">
      <c r="A543" s="118" t="s">
        <v>640</v>
      </c>
      <c r="B543" s="120"/>
      <c r="C543" s="120"/>
      <c r="D543" s="120"/>
      <c r="E543" s="120"/>
      <c r="F543" s="122"/>
    </row>
    <row r="544" spans="1:6">
      <c r="A544" s="118" t="s">
        <v>641</v>
      </c>
      <c r="B544" s="120"/>
      <c r="C544" s="120"/>
      <c r="D544" s="120"/>
      <c r="E544" s="120"/>
      <c r="F544" s="122"/>
    </row>
    <row r="545" spans="1:6">
      <c r="A545" s="118" t="s">
        <v>642</v>
      </c>
      <c r="B545" s="120"/>
      <c r="C545" s="120"/>
      <c r="D545" s="120"/>
      <c r="E545" s="120"/>
      <c r="F545" s="122"/>
    </row>
    <row r="546" spans="1:6">
      <c r="A546" s="118" t="s">
        <v>643</v>
      </c>
      <c r="B546" s="120"/>
      <c r="C546" s="120"/>
      <c r="D546" s="120"/>
      <c r="E546" s="120"/>
      <c r="F546" s="122"/>
    </row>
    <row r="547" spans="1:6">
      <c r="A547" s="118" t="s">
        <v>644</v>
      </c>
      <c r="B547" s="120"/>
      <c r="C547" s="120"/>
      <c r="D547" s="120"/>
      <c r="E547" s="120"/>
      <c r="F547" s="122"/>
    </row>
    <row r="548" spans="1:6">
      <c r="A548" s="118" t="s">
        <v>645</v>
      </c>
      <c r="B548" s="120"/>
      <c r="C548" s="120"/>
      <c r="D548" s="120"/>
      <c r="E548" s="120"/>
      <c r="F548" s="122"/>
    </row>
    <row r="549" spans="1:6">
      <c r="A549" s="118" t="s">
        <v>646</v>
      </c>
      <c r="B549" s="120"/>
      <c r="C549" s="120"/>
      <c r="D549" s="120"/>
      <c r="E549" s="120"/>
      <c r="F549" s="122"/>
    </row>
    <row r="550" spans="1:6">
      <c r="A550" s="118" t="s">
        <v>647</v>
      </c>
      <c r="B550" s="120"/>
      <c r="C550" s="120"/>
      <c r="D550" s="120"/>
      <c r="E550" s="120"/>
      <c r="F550" s="122"/>
    </row>
    <row r="551" spans="1:6">
      <c r="A551" s="118" t="s">
        <v>648</v>
      </c>
      <c r="B551" s="120"/>
      <c r="C551" s="120"/>
      <c r="D551" s="120"/>
      <c r="E551" s="120"/>
      <c r="F551" s="122"/>
    </row>
    <row r="552" spans="1:6">
      <c r="A552" s="118" t="s">
        <v>649</v>
      </c>
      <c r="B552" s="120"/>
      <c r="C552" s="120"/>
      <c r="D552" s="123"/>
      <c r="E552" s="120"/>
      <c r="F552" s="122"/>
    </row>
    <row r="553" spans="1:6">
      <c r="A553" s="118" t="s">
        <v>650</v>
      </c>
      <c r="B553" s="120"/>
      <c r="C553" s="120"/>
      <c r="D553" s="123"/>
      <c r="E553" s="120"/>
      <c r="F553" s="122"/>
    </row>
    <row r="554" spans="1:6">
      <c r="A554" s="118" t="s">
        <v>651</v>
      </c>
      <c r="B554" s="120"/>
      <c r="C554" s="120"/>
      <c r="D554" s="120"/>
      <c r="E554" s="120"/>
      <c r="F554" s="122"/>
    </row>
    <row r="555" spans="1:6">
      <c r="A555" s="118" t="s">
        <v>652</v>
      </c>
      <c r="B555" s="120"/>
      <c r="C555" s="120"/>
      <c r="D555" s="120"/>
      <c r="E555" s="120"/>
      <c r="F555" s="122"/>
    </row>
    <row r="556" spans="1:6">
      <c r="A556" s="118" t="s">
        <v>653</v>
      </c>
      <c r="B556" s="120"/>
      <c r="C556" s="120"/>
      <c r="D556" s="120"/>
      <c r="E556" s="120"/>
      <c r="F556" s="122"/>
    </row>
    <row r="557" spans="1:6">
      <c r="A557" s="118" t="s">
        <v>654</v>
      </c>
      <c r="B557" s="120"/>
      <c r="C557" s="120"/>
      <c r="D557" s="120"/>
      <c r="E557" s="120"/>
      <c r="F557" s="122"/>
    </row>
    <row r="558" spans="1:6">
      <c r="A558" s="118" t="s">
        <v>655</v>
      </c>
      <c r="B558" s="120"/>
      <c r="C558" s="120"/>
      <c r="D558" s="120"/>
      <c r="E558" s="120"/>
      <c r="F558" s="122"/>
    </row>
    <row r="559" spans="1:6">
      <c r="A559" s="118" t="s">
        <v>656</v>
      </c>
      <c r="B559" s="120"/>
      <c r="C559" s="120"/>
      <c r="D559" s="120"/>
      <c r="E559" s="120"/>
      <c r="F559" s="122"/>
    </row>
    <row r="560" spans="1:6">
      <c r="A560" s="118" t="s">
        <v>657</v>
      </c>
      <c r="B560" s="120"/>
      <c r="C560" s="120"/>
      <c r="D560" s="120"/>
      <c r="E560" s="120"/>
      <c r="F560" s="122"/>
    </row>
    <row r="561" spans="1:6">
      <c r="A561" s="118" t="s">
        <v>658</v>
      </c>
      <c r="B561" s="120"/>
      <c r="C561" s="120"/>
      <c r="D561" s="120"/>
      <c r="E561" s="120"/>
      <c r="F561" s="122"/>
    </row>
    <row r="562" spans="1:6">
      <c r="A562" s="118" t="s">
        <v>659</v>
      </c>
      <c r="B562" s="120"/>
      <c r="C562" s="120"/>
      <c r="D562" s="120"/>
      <c r="E562" s="120"/>
      <c r="F562" s="122"/>
    </row>
    <row r="563" spans="1:6">
      <c r="A563" s="118" t="s">
        <v>660</v>
      </c>
      <c r="B563" s="120"/>
      <c r="C563" s="120"/>
      <c r="D563" s="120"/>
      <c r="E563" s="120"/>
      <c r="F563" s="122"/>
    </row>
    <row r="564" spans="1:6">
      <c r="A564" s="118" t="s">
        <v>661</v>
      </c>
      <c r="B564" s="120"/>
      <c r="C564" s="120"/>
      <c r="D564" s="120"/>
      <c r="E564" s="120"/>
      <c r="F564" s="122"/>
    </row>
    <row r="565" spans="1:6">
      <c r="A565" s="118" t="s">
        <v>662</v>
      </c>
      <c r="B565" s="120"/>
      <c r="C565" s="120"/>
      <c r="D565" s="120"/>
      <c r="E565" s="120"/>
      <c r="F565" s="122"/>
    </row>
    <row r="566" spans="1:6">
      <c r="A566" s="118" t="s">
        <v>663</v>
      </c>
      <c r="B566" s="120"/>
      <c r="C566" s="120"/>
      <c r="D566" s="120"/>
      <c r="E566" s="120"/>
      <c r="F566" s="122"/>
    </row>
    <row r="567" spans="1:6">
      <c r="A567" s="118" t="s">
        <v>664</v>
      </c>
      <c r="B567" s="120"/>
      <c r="C567" s="120"/>
      <c r="D567" s="120"/>
      <c r="E567" s="120"/>
      <c r="F567" s="122"/>
    </row>
    <row r="568" spans="1:6">
      <c r="A568" s="118" t="s">
        <v>665</v>
      </c>
      <c r="B568" s="120"/>
      <c r="C568" s="120"/>
      <c r="D568" s="120"/>
      <c r="E568" s="120"/>
      <c r="F568" s="122"/>
    </row>
    <row r="569" spans="1:6">
      <c r="A569" s="118" t="s">
        <v>666</v>
      </c>
      <c r="B569" s="120"/>
      <c r="C569" s="120"/>
      <c r="D569" s="120"/>
      <c r="E569" s="120"/>
      <c r="F569" s="122"/>
    </row>
    <row r="570" spans="1:6">
      <c r="A570" s="118" t="s">
        <v>667</v>
      </c>
      <c r="B570" s="120"/>
      <c r="C570" s="120"/>
      <c r="D570" s="120"/>
      <c r="E570" s="120"/>
      <c r="F570" s="122"/>
    </row>
    <row r="571" spans="1:6">
      <c r="A571" s="118" t="s">
        <v>668</v>
      </c>
      <c r="B571" s="120"/>
      <c r="C571" s="120"/>
      <c r="D571" s="120"/>
      <c r="E571" s="120"/>
      <c r="F571" s="122"/>
    </row>
    <row r="572" spans="1:6">
      <c r="A572" s="118" t="s">
        <v>669</v>
      </c>
      <c r="B572" s="120"/>
      <c r="C572" s="120"/>
      <c r="D572" s="120"/>
      <c r="E572" s="120"/>
      <c r="F572" s="122"/>
    </row>
    <row r="573" spans="1:6">
      <c r="A573" s="118" t="s">
        <v>670</v>
      </c>
      <c r="B573" s="120"/>
      <c r="C573" s="120"/>
      <c r="D573" s="120"/>
      <c r="E573" s="120"/>
      <c r="F573" s="122"/>
    </row>
    <row r="574" spans="1:6">
      <c r="A574" s="118" t="s">
        <v>671</v>
      </c>
      <c r="B574" s="120"/>
      <c r="C574" s="120"/>
      <c r="D574" s="120"/>
      <c r="E574" s="120"/>
      <c r="F574" s="122"/>
    </row>
    <row r="575" spans="1:6">
      <c r="A575" s="118" t="s">
        <v>672</v>
      </c>
      <c r="B575" s="120"/>
      <c r="C575" s="120"/>
      <c r="D575" s="120"/>
      <c r="E575" s="120"/>
      <c r="F575" s="122"/>
    </row>
    <row r="576" spans="1:6">
      <c r="A576" s="118" t="s">
        <v>673</v>
      </c>
      <c r="B576" s="120"/>
      <c r="C576" s="120"/>
      <c r="D576" s="120"/>
      <c r="E576" s="120"/>
      <c r="F576" s="122"/>
    </row>
    <row r="577" spans="1:6">
      <c r="A577" s="118" t="s">
        <v>674</v>
      </c>
      <c r="B577" s="120"/>
      <c r="C577" s="120"/>
      <c r="D577" s="120"/>
      <c r="E577" s="120"/>
      <c r="F577" s="122"/>
    </row>
    <row r="578" spans="1:6">
      <c r="A578" s="118" t="s">
        <v>675</v>
      </c>
      <c r="B578" s="120"/>
      <c r="C578" s="120"/>
      <c r="D578" s="120"/>
      <c r="E578" s="120"/>
      <c r="F578" s="122"/>
    </row>
    <row r="579" spans="1:6">
      <c r="A579" s="118" t="s">
        <v>676</v>
      </c>
      <c r="B579" s="128"/>
      <c r="C579" s="128"/>
      <c r="D579" s="128"/>
      <c r="E579" s="128"/>
      <c r="F579" s="129"/>
    </row>
    <row r="580" spans="1:6">
      <c r="A580" s="118" t="s">
        <v>677</v>
      </c>
      <c r="B580" s="124"/>
      <c r="C580" s="124"/>
      <c r="D580" s="124"/>
      <c r="E580" s="124"/>
      <c r="F580" s="125"/>
    </row>
    <row r="581" spans="1:6">
      <c r="A581" s="118" t="s">
        <v>678</v>
      </c>
      <c r="B581" s="120"/>
      <c r="C581" s="120"/>
      <c r="D581" s="120"/>
      <c r="E581" s="120"/>
      <c r="F581" s="122"/>
    </row>
    <row r="582" spans="1:6">
      <c r="A582" s="118" t="s">
        <v>679</v>
      </c>
      <c r="B582" s="120"/>
      <c r="C582" s="120"/>
      <c r="D582" s="120"/>
      <c r="E582" s="120"/>
      <c r="F582" s="122"/>
    </row>
    <row r="583" spans="1:6">
      <c r="A583" s="118" t="s">
        <v>680</v>
      </c>
      <c r="B583" s="120"/>
      <c r="C583" s="120"/>
      <c r="D583" s="120"/>
      <c r="E583" s="120"/>
      <c r="F583" s="122"/>
    </row>
    <row r="584" spans="1:6">
      <c r="A584" s="118" t="s">
        <v>681</v>
      </c>
      <c r="B584" s="120"/>
      <c r="C584" s="120"/>
      <c r="D584" s="120"/>
      <c r="E584" s="120"/>
      <c r="F584" s="122"/>
    </row>
    <row r="585" spans="1:6">
      <c r="A585" s="118" t="s">
        <v>682</v>
      </c>
      <c r="B585" s="120"/>
      <c r="C585" s="120"/>
      <c r="D585" s="120"/>
      <c r="E585" s="120"/>
      <c r="F585" s="122"/>
    </row>
    <row r="586" spans="1:6">
      <c r="A586" s="118" t="s">
        <v>683</v>
      </c>
      <c r="B586" s="120"/>
      <c r="C586" s="120"/>
      <c r="D586" s="120"/>
      <c r="E586" s="120"/>
      <c r="F586" s="122"/>
    </row>
    <row r="587" spans="1:6">
      <c r="A587" s="118" t="s">
        <v>684</v>
      </c>
      <c r="B587" s="120"/>
      <c r="C587" s="120"/>
      <c r="D587" s="120"/>
      <c r="E587" s="120"/>
      <c r="F587" s="122"/>
    </row>
    <row r="588" spans="1:6">
      <c r="A588" s="118" t="s">
        <v>685</v>
      </c>
      <c r="B588" s="120"/>
      <c r="C588" s="120"/>
      <c r="D588" s="120"/>
      <c r="E588" s="120"/>
      <c r="F588" s="122"/>
    </row>
    <row r="589" spans="1:6">
      <c r="A589" s="118" t="s">
        <v>686</v>
      </c>
      <c r="B589" s="120"/>
      <c r="C589" s="120"/>
      <c r="D589" s="120"/>
      <c r="E589" s="120"/>
      <c r="F589" s="122"/>
    </row>
    <row r="590" spans="1:6">
      <c r="A590" s="118" t="s">
        <v>687</v>
      </c>
      <c r="B590" s="120"/>
      <c r="C590" s="120"/>
      <c r="D590" s="120"/>
      <c r="E590" s="120"/>
      <c r="F590" s="122"/>
    </row>
    <row r="591" spans="1:6">
      <c r="A591" s="118" t="s">
        <v>688</v>
      </c>
      <c r="B591" s="120"/>
      <c r="C591" s="120"/>
      <c r="D591" s="120"/>
      <c r="E591" s="120"/>
      <c r="F591" s="122"/>
    </row>
    <row r="592" spans="1:6">
      <c r="A592" s="118" t="s">
        <v>689</v>
      </c>
      <c r="B592" s="120"/>
      <c r="C592" s="120"/>
      <c r="D592" s="120"/>
      <c r="E592" s="120"/>
      <c r="F592" s="122"/>
    </row>
    <row r="593" spans="1:6">
      <c r="A593" s="118" t="s">
        <v>690</v>
      </c>
      <c r="B593" s="120"/>
      <c r="C593" s="120"/>
      <c r="D593" s="120"/>
      <c r="E593" s="120"/>
      <c r="F593" s="122"/>
    </row>
    <row r="594" spans="1:6">
      <c r="A594" s="118" t="s">
        <v>691</v>
      </c>
      <c r="B594" s="120"/>
      <c r="C594" s="120"/>
      <c r="D594" s="120"/>
      <c r="E594" s="120"/>
      <c r="F594" s="122"/>
    </row>
    <row r="595" spans="1:6">
      <c r="A595" s="118" t="s">
        <v>692</v>
      </c>
      <c r="B595" s="120"/>
      <c r="C595" s="120"/>
      <c r="D595" s="120"/>
      <c r="E595" s="120"/>
      <c r="F595" s="122"/>
    </row>
    <row r="596" spans="1:6">
      <c r="A596" s="118" t="s">
        <v>693</v>
      </c>
      <c r="B596" s="120"/>
      <c r="C596" s="120"/>
      <c r="D596" s="120"/>
      <c r="E596" s="120"/>
      <c r="F596" s="122"/>
    </row>
    <row r="597" spans="1:6">
      <c r="A597" s="118" t="s">
        <v>694</v>
      </c>
      <c r="B597" s="120"/>
      <c r="C597" s="120"/>
      <c r="D597" s="120"/>
      <c r="E597" s="120"/>
      <c r="F597" s="122"/>
    </row>
    <row r="598" spans="1:6">
      <c r="A598" s="118" t="s">
        <v>695</v>
      </c>
      <c r="B598" s="120"/>
      <c r="C598" s="120"/>
      <c r="D598" s="120"/>
      <c r="E598" s="120"/>
      <c r="F598" s="122"/>
    </row>
    <row r="599" spans="1:6">
      <c r="A599" s="118" t="s">
        <v>696</v>
      </c>
      <c r="B599" s="120"/>
      <c r="C599" s="120"/>
      <c r="D599" s="120"/>
      <c r="E599" s="120"/>
      <c r="F599" s="122"/>
    </row>
    <row r="600" spans="1:6">
      <c r="A600" s="118" t="s">
        <v>697</v>
      </c>
      <c r="B600" s="120"/>
      <c r="C600" s="120"/>
      <c r="D600" s="120"/>
      <c r="E600" s="120"/>
      <c r="F600" s="122"/>
    </row>
    <row r="601" spans="1:6">
      <c r="A601" s="118" t="s">
        <v>698</v>
      </c>
      <c r="B601" s="120"/>
      <c r="C601" s="120"/>
      <c r="D601" s="120"/>
      <c r="E601" s="120"/>
      <c r="F601" s="122"/>
    </row>
    <row r="602" spans="1:6">
      <c r="A602" s="118" t="s">
        <v>699</v>
      </c>
      <c r="B602" s="120"/>
      <c r="C602" s="120"/>
      <c r="D602" s="120"/>
      <c r="E602" s="120"/>
      <c r="F602" s="122"/>
    </row>
    <row r="603" spans="1:6">
      <c r="A603" s="118" t="s">
        <v>700</v>
      </c>
      <c r="B603" s="120"/>
      <c r="C603" s="120"/>
      <c r="D603" s="120"/>
      <c r="E603" s="120"/>
      <c r="F603" s="122"/>
    </row>
    <row r="604" spans="1:6">
      <c r="A604" s="118" t="s">
        <v>701</v>
      </c>
      <c r="B604" s="120"/>
      <c r="C604" s="120"/>
      <c r="D604" s="120"/>
      <c r="E604" s="120"/>
      <c r="F604" s="122"/>
    </row>
    <row r="605" spans="1:6">
      <c r="A605" s="118" t="s">
        <v>702</v>
      </c>
      <c r="B605" s="120"/>
      <c r="C605" s="120"/>
      <c r="D605" s="120"/>
      <c r="E605" s="120"/>
      <c r="F605" s="122"/>
    </row>
    <row r="606" spans="1:6">
      <c r="A606" s="118" t="s">
        <v>703</v>
      </c>
      <c r="B606" s="120"/>
      <c r="C606" s="120"/>
      <c r="D606" s="120"/>
      <c r="E606" s="120"/>
      <c r="F606" s="122"/>
    </row>
    <row r="607" spans="1:6">
      <c r="A607" s="118" t="s">
        <v>704</v>
      </c>
      <c r="B607" s="120"/>
      <c r="C607" s="120"/>
      <c r="D607" s="120"/>
      <c r="E607" s="120"/>
      <c r="F607" s="122"/>
    </row>
    <row r="608" spans="1:6">
      <c r="A608" s="118" t="s">
        <v>705</v>
      </c>
      <c r="B608" s="120"/>
      <c r="C608" s="120"/>
      <c r="D608" s="120"/>
      <c r="E608" s="120"/>
      <c r="F608" s="122"/>
    </row>
    <row r="609" spans="1:6">
      <c r="A609" s="118" t="s">
        <v>706</v>
      </c>
      <c r="B609" s="120"/>
      <c r="C609" s="120"/>
      <c r="D609" s="120"/>
      <c r="E609" s="120"/>
      <c r="F609" s="122"/>
    </row>
    <row r="610" spans="1:6">
      <c r="A610" s="118" t="s">
        <v>707</v>
      </c>
      <c r="B610" s="120"/>
      <c r="C610" s="120"/>
      <c r="D610" s="120"/>
      <c r="E610" s="120"/>
      <c r="F610" s="122"/>
    </row>
    <row r="611" spans="1:6">
      <c r="A611" s="118" t="s">
        <v>708</v>
      </c>
      <c r="B611" s="120"/>
      <c r="C611" s="120"/>
      <c r="D611" s="120"/>
      <c r="E611" s="120"/>
      <c r="F611" s="122"/>
    </row>
    <row r="612" spans="1:6">
      <c r="A612" s="118" t="s">
        <v>709</v>
      </c>
      <c r="B612" s="120"/>
      <c r="C612" s="120"/>
      <c r="D612" s="120"/>
      <c r="E612" s="120"/>
      <c r="F612" s="122"/>
    </row>
    <row r="613" spans="1:6">
      <c r="A613" s="118" t="s">
        <v>710</v>
      </c>
      <c r="B613" s="120"/>
      <c r="C613" s="120"/>
      <c r="D613" s="120"/>
      <c r="E613" s="120"/>
      <c r="F613" s="122"/>
    </row>
    <row r="614" spans="1:6">
      <c r="A614" s="118" t="s">
        <v>711</v>
      </c>
      <c r="B614" s="120"/>
      <c r="C614" s="120"/>
      <c r="D614" s="120"/>
      <c r="E614" s="120"/>
      <c r="F614" s="122"/>
    </row>
    <row r="615" spans="1:6">
      <c r="A615" s="118" t="s">
        <v>712</v>
      </c>
      <c r="B615" s="120"/>
      <c r="C615" s="120"/>
      <c r="D615" s="120"/>
      <c r="E615" s="120"/>
      <c r="F615" s="122"/>
    </row>
    <row r="616" spans="1:6">
      <c r="A616" s="118" t="s">
        <v>713</v>
      </c>
      <c r="B616" s="120"/>
      <c r="C616" s="120"/>
      <c r="D616" s="120"/>
      <c r="E616" s="120"/>
      <c r="F616" s="122"/>
    </row>
    <row r="617" spans="1:6">
      <c r="A617" s="118" t="s">
        <v>714</v>
      </c>
      <c r="B617" s="120"/>
      <c r="C617" s="120"/>
      <c r="D617" s="120"/>
      <c r="E617" s="120"/>
      <c r="F617" s="122"/>
    </row>
    <row r="618" spans="1:6">
      <c r="A618" s="118" t="s">
        <v>715</v>
      </c>
      <c r="B618" s="120"/>
      <c r="C618" s="120"/>
      <c r="D618" s="120"/>
      <c r="E618" s="120"/>
      <c r="F618" s="122"/>
    </row>
    <row r="619" spans="1:6">
      <c r="A619" s="118" t="s">
        <v>716</v>
      </c>
      <c r="B619" s="120"/>
      <c r="C619" s="120"/>
      <c r="D619" s="120"/>
      <c r="E619" s="120"/>
      <c r="F619" s="122"/>
    </row>
    <row r="620" spans="1:6">
      <c r="A620" s="118" t="s">
        <v>717</v>
      </c>
      <c r="B620" s="120"/>
      <c r="C620" s="120"/>
      <c r="D620" s="120"/>
      <c r="E620" s="120"/>
      <c r="F620" s="122"/>
    </row>
    <row r="621" spans="1:6">
      <c r="A621" s="118" t="s">
        <v>718</v>
      </c>
      <c r="B621" s="120"/>
      <c r="C621" s="120"/>
      <c r="D621" s="120"/>
      <c r="E621" s="120"/>
      <c r="F621" s="122"/>
    </row>
    <row r="622" spans="1:6">
      <c r="A622" s="118" t="s">
        <v>719</v>
      </c>
      <c r="B622" s="120"/>
      <c r="C622" s="120"/>
      <c r="D622" s="120"/>
      <c r="E622" s="120"/>
      <c r="F622" s="122"/>
    </row>
    <row r="623" spans="1:6">
      <c r="A623" s="118" t="s">
        <v>720</v>
      </c>
      <c r="B623" s="120"/>
      <c r="C623" s="120"/>
      <c r="D623" s="120"/>
      <c r="E623" s="120"/>
      <c r="F623" s="122"/>
    </row>
    <row r="624" spans="1:6">
      <c r="A624" s="118" t="s">
        <v>721</v>
      </c>
      <c r="B624" s="120"/>
      <c r="C624" s="120"/>
      <c r="D624" s="120"/>
      <c r="E624" s="120"/>
      <c r="F624" s="122"/>
    </row>
    <row r="625" spans="1:6">
      <c r="A625" s="118" t="s">
        <v>722</v>
      </c>
      <c r="B625" s="120"/>
      <c r="C625" s="120"/>
      <c r="D625" s="120"/>
      <c r="E625" s="120"/>
      <c r="F625" s="122"/>
    </row>
    <row r="626" spans="1:6">
      <c r="A626" s="118" t="s">
        <v>723</v>
      </c>
      <c r="B626" s="120"/>
      <c r="C626" s="120"/>
      <c r="D626" s="120"/>
      <c r="E626" s="120"/>
      <c r="F626" s="122"/>
    </row>
    <row r="627" spans="1:6">
      <c r="A627" s="118" t="s">
        <v>724</v>
      </c>
      <c r="B627" s="120"/>
      <c r="C627" s="120"/>
      <c r="D627" s="120"/>
      <c r="E627" s="120"/>
      <c r="F627" s="122"/>
    </row>
    <row r="628" spans="1:6">
      <c r="A628" s="118" t="s">
        <v>725</v>
      </c>
      <c r="B628" s="120"/>
      <c r="C628" s="120"/>
      <c r="D628" s="120"/>
      <c r="E628" s="120"/>
      <c r="F628" s="122"/>
    </row>
    <row r="629" spans="1:6">
      <c r="A629" s="118" t="s">
        <v>726</v>
      </c>
      <c r="B629" s="120"/>
      <c r="C629" s="120"/>
      <c r="D629" s="120"/>
      <c r="E629" s="120"/>
      <c r="F629" s="122"/>
    </row>
    <row r="630" spans="1:6">
      <c r="A630" s="118" t="s">
        <v>727</v>
      </c>
      <c r="B630" s="120"/>
      <c r="C630" s="120"/>
      <c r="D630" s="120"/>
      <c r="E630" s="120"/>
      <c r="F630" s="122"/>
    </row>
    <row r="631" spans="1:6">
      <c r="A631" s="118" t="s">
        <v>728</v>
      </c>
      <c r="B631" s="120"/>
      <c r="C631" s="120"/>
      <c r="D631" s="120"/>
      <c r="E631" s="120"/>
      <c r="F631" s="122"/>
    </row>
    <row r="632" spans="1:6">
      <c r="A632" s="118" t="s">
        <v>729</v>
      </c>
      <c r="B632" s="120"/>
      <c r="C632" s="120"/>
      <c r="D632" s="120"/>
      <c r="E632" s="120"/>
      <c r="F632" s="122"/>
    </row>
    <row r="633" spans="1:6">
      <c r="A633" s="118" t="s">
        <v>730</v>
      </c>
      <c r="B633" s="120"/>
      <c r="C633" s="120"/>
      <c r="D633" s="120"/>
      <c r="E633" s="120"/>
      <c r="F633" s="122"/>
    </row>
    <row r="634" spans="1:6">
      <c r="A634" s="118" t="s">
        <v>731</v>
      </c>
      <c r="B634" s="120"/>
      <c r="C634" s="120"/>
      <c r="D634" s="120"/>
      <c r="E634" s="120"/>
      <c r="F634" s="122"/>
    </row>
    <row r="635" spans="1:6">
      <c r="A635" s="118" t="s">
        <v>732</v>
      </c>
      <c r="B635" s="120"/>
      <c r="C635" s="120"/>
      <c r="D635" s="120"/>
      <c r="E635" s="120"/>
      <c r="F635" s="122"/>
    </row>
    <row r="636" spans="1:6">
      <c r="A636" s="118" t="s">
        <v>733</v>
      </c>
      <c r="B636" s="120"/>
      <c r="C636" s="120"/>
      <c r="D636" s="120"/>
      <c r="E636" s="120"/>
      <c r="F636" s="122"/>
    </row>
    <row r="637" spans="1:6">
      <c r="A637" s="118" t="s">
        <v>734</v>
      </c>
      <c r="B637" s="120"/>
      <c r="C637" s="120"/>
      <c r="D637" s="120"/>
      <c r="E637" s="120"/>
      <c r="F637" s="122"/>
    </row>
    <row r="638" spans="1:6">
      <c r="A638" s="118" t="s">
        <v>735</v>
      </c>
      <c r="B638" s="120"/>
      <c r="C638" s="120"/>
      <c r="D638" s="120"/>
      <c r="E638" s="120"/>
      <c r="F638" s="122"/>
    </row>
    <row r="639" spans="1:6">
      <c r="A639" s="118" t="s">
        <v>736</v>
      </c>
      <c r="B639" s="120"/>
      <c r="C639" s="120"/>
      <c r="D639" s="120"/>
      <c r="E639" s="120"/>
      <c r="F639" s="126"/>
    </row>
    <row r="640" spans="1:6">
      <c r="A640" s="118" t="s">
        <v>737</v>
      </c>
      <c r="B640" s="120"/>
      <c r="C640" s="120"/>
      <c r="D640" s="120"/>
      <c r="E640" s="120"/>
      <c r="F640" s="126"/>
    </row>
    <row r="641" spans="1:6">
      <c r="A641" s="118" t="s">
        <v>738</v>
      </c>
      <c r="B641" s="120"/>
      <c r="C641" s="120"/>
      <c r="D641" s="120"/>
      <c r="E641" s="120"/>
      <c r="F641" s="126"/>
    </row>
    <row r="642" spans="1:6">
      <c r="A642" s="118" t="s">
        <v>739</v>
      </c>
      <c r="B642" s="120"/>
      <c r="C642" s="120"/>
      <c r="D642" s="120"/>
      <c r="E642" s="120"/>
      <c r="F642" s="126"/>
    </row>
    <row r="643" spans="1:6">
      <c r="A643" s="118" t="s">
        <v>740</v>
      </c>
      <c r="B643" s="120"/>
      <c r="C643" s="120"/>
      <c r="D643" s="120"/>
      <c r="E643" s="120"/>
      <c r="F643" s="126"/>
    </row>
    <row r="644" spans="1:6">
      <c r="A644" s="118" t="s">
        <v>741</v>
      </c>
      <c r="B644" s="120"/>
      <c r="C644" s="120"/>
      <c r="D644" s="120"/>
      <c r="E644" s="120"/>
      <c r="F644" s="126"/>
    </row>
    <row r="645" spans="1:6">
      <c r="A645" s="118" t="s">
        <v>742</v>
      </c>
      <c r="B645" s="120"/>
      <c r="C645" s="120"/>
      <c r="D645" s="120"/>
      <c r="E645" s="120"/>
      <c r="F645" s="126"/>
    </row>
    <row r="646" spans="1:6">
      <c r="A646" s="118" t="s">
        <v>743</v>
      </c>
      <c r="B646" s="120"/>
      <c r="C646" s="120"/>
      <c r="D646" s="120"/>
      <c r="E646" s="120"/>
      <c r="F646" s="126"/>
    </row>
    <row r="647" spans="1:6">
      <c r="A647" s="118" t="s">
        <v>744</v>
      </c>
      <c r="B647" s="120"/>
      <c r="C647" s="120"/>
      <c r="D647" s="120"/>
      <c r="E647" s="120"/>
      <c r="F647" s="130"/>
    </row>
    <row r="648" spans="1:6">
      <c r="A648" s="118" t="s">
        <v>745</v>
      </c>
      <c r="B648" s="120"/>
      <c r="C648" s="120"/>
      <c r="D648" s="120"/>
      <c r="E648" s="120"/>
      <c r="F648" s="130"/>
    </row>
    <row r="649" spans="1:6">
      <c r="A649" s="118" t="s">
        <v>746</v>
      </c>
      <c r="B649" s="120"/>
      <c r="C649" s="120"/>
      <c r="D649" s="120"/>
      <c r="E649" s="120"/>
      <c r="F649" s="130"/>
    </row>
    <row r="650" spans="1:6">
      <c r="A650" s="118" t="s">
        <v>747</v>
      </c>
      <c r="B650" s="120"/>
      <c r="C650" s="120"/>
      <c r="D650" s="120"/>
      <c r="E650" s="120"/>
      <c r="F650" s="130"/>
    </row>
    <row r="651" spans="1:6">
      <c r="A651" s="118" t="s">
        <v>748</v>
      </c>
      <c r="B651" s="120"/>
      <c r="C651" s="120"/>
      <c r="D651" s="120"/>
      <c r="E651" s="120"/>
      <c r="F651" s="130"/>
    </row>
    <row r="652" spans="1:6">
      <c r="A652" s="118" t="s">
        <v>749</v>
      </c>
      <c r="B652" s="120"/>
      <c r="C652" s="120"/>
      <c r="D652" s="120"/>
      <c r="E652" s="120"/>
      <c r="F652" s="130"/>
    </row>
    <row r="653" spans="1:6">
      <c r="A653" s="118" t="s">
        <v>750</v>
      </c>
      <c r="B653" s="120"/>
      <c r="C653" s="120"/>
      <c r="D653" s="120"/>
      <c r="E653" s="120"/>
      <c r="F653" s="130"/>
    </row>
    <row r="654" spans="1:6">
      <c r="A654" s="118" t="s">
        <v>751</v>
      </c>
      <c r="B654" s="120"/>
      <c r="C654" s="120"/>
      <c r="D654" s="120"/>
      <c r="E654" s="120"/>
      <c r="F654" s="130"/>
    </row>
    <row r="655" spans="1:6">
      <c r="A655" s="118" t="s">
        <v>752</v>
      </c>
      <c r="B655" s="120"/>
      <c r="C655" s="120"/>
      <c r="D655" s="120"/>
      <c r="E655" s="120"/>
      <c r="F655" s="130"/>
    </row>
    <row r="656" spans="1:6">
      <c r="A656" s="118" t="s">
        <v>753</v>
      </c>
      <c r="B656" s="120"/>
      <c r="C656" s="120"/>
      <c r="D656" s="120"/>
      <c r="E656" s="120"/>
      <c r="F656" s="130"/>
    </row>
    <row r="657" spans="1:6">
      <c r="A657" s="118" t="s">
        <v>754</v>
      </c>
      <c r="B657" s="120"/>
      <c r="C657" s="120"/>
      <c r="D657" s="120"/>
      <c r="E657" s="120"/>
      <c r="F657" s="130"/>
    </row>
    <row r="658" spans="1:6">
      <c r="A658" s="118" t="s">
        <v>755</v>
      </c>
      <c r="B658" s="120"/>
      <c r="C658" s="120"/>
      <c r="D658" s="120"/>
      <c r="E658" s="120"/>
      <c r="F658" s="130"/>
    </row>
    <row r="659" spans="1:6">
      <c r="A659" s="118" t="s">
        <v>756</v>
      </c>
      <c r="B659" s="120"/>
      <c r="C659" s="120"/>
      <c r="D659" s="120"/>
      <c r="E659" s="120"/>
      <c r="F659" s="130"/>
    </row>
    <row r="660" spans="1:6">
      <c r="A660" s="118" t="s">
        <v>757</v>
      </c>
      <c r="B660" s="120"/>
      <c r="C660" s="120"/>
      <c r="D660" s="120"/>
      <c r="E660" s="120"/>
      <c r="F660" s="130"/>
    </row>
    <row r="661" spans="1:6">
      <c r="A661" s="118" t="s">
        <v>758</v>
      </c>
      <c r="B661" s="120"/>
      <c r="C661" s="120"/>
      <c r="D661" s="120"/>
      <c r="E661" s="120"/>
      <c r="F661" s="130"/>
    </row>
    <row r="662" spans="1:6">
      <c r="A662" s="118" t="s">
        <v>759</v>
      </c>
      <c r="B662" s="120"/>
      <c r="C662" s="120"/>
      <c r="D662" s="120"/>
      <c r="E662" s="120"/>
      <c r="F662" s="130"/>
    </row>
    <row r="663" spans="1:6">
      <c r="A663" s="118" t="s">
        <v>760</v>
      </c>
      <c r="B663" s="120"/>
      <c r="C663" s="120"/>
      <c r="D663" s="120"/>
      <c r="E663" s="120"/>
      <c r="F663" s="130"/>
    </row>
    <row r="664" spans="1:6">
      <c r="A664" s="118" t="s">
        <v>761</v>
      </c>
      <c r="B664" s="120"/>
      <c r="C664" s="120"/>
      <c r="D664" s="120"/>
      <c r="E664" s="120"/>
      <c r="F664" s="130"/>
    </row>
    <row r="665" spans="1:6">
      <c r="A665" s="118" t="s">
        <v>762</v>
      </c>
      <c r="B665" s="120"/>
      <c r="C665" s="120"/>
      <c r="D665" s="120"/>
      <c r="E665" s="120"/>
      <c r="F665" s="130"/>
    </row>
    <row r="666" spans="1:6">
      <c r="A666" s="118" t="s">
        <v>763</v>
      </c>
      <c r="B666" s="120"/>
      <c r="C666" s="120"/>
      <c r="D666" s="120"/>
      <c r="E666" s="120"/>
      <c r="F666" s="130"/>
    </row>
    <row r="667" spans="1:6">
      <c r="A667" s="118" t="s">
        <v>764</v>
      </c>
      <c r="B667" s="120"/>
      <c r="C667" s="120"/>
      <c r="D667" s="120"/>
      <c r="E667" s="120"/>
      <c r="F667" s="130"/>
    </row>
    <row r="668" spans="1:6">
      <c r="A668" s="118" t="s">
        <v>765</v>
      </c>
      <c r="B668" s="120"/>
      <c r="C668" s="120"/>
      <c r="D668" s="120"/>
      <c r="E668" s="120"/>
      <c r="F668" s="130"/>
    </row>
    <row r="669" spans="1:6">
      <c r="A669" s="118" t="s">
        <v>766</v>
      </c>
      <c r="B669" s="120"/>
      <c r="C669" s="120"/>
      <c r="D669" s="120"/>
      <c r="E669" s="120"/>
      <c r="F669" s="130"/>
    </row>
    <row r="670" spans="1:6">
      <c r="A670" s="118" t="s">
        <v>767</v>
      </c>
      <c r="B670" s="120"/>
      <c r="C670" s="120"/>
      <c r="D670" s="120"/>
      <c r="E670" s="120"/>
      <c r="F670" s="130"/>
    </row>
    <row r="671" spans="1:6">
      <c r="A671" s="118" t="s">
        <v>768</v>
      </c>
      <c r="B671" s="120"/>
      <c r="C671" s="120"/>
      <c r="D671" s="120"/>
      <c r="E671" s="120"/>
      <c r="F671" s="130"/>
    </row>
    <row r="672" spans="1:6">
      <c r="A672" s="118" t="s">
        <v>769</v>
      </c>
      <c r="B672" s="120"/>
      <c r="C672" s="120"/>
      <c r="D672" s="120"/>
      <c r="E672" s="120"/>
      <c r="F672" s="130"/>
    </row>
    <row r="673" spans="1:6">
      <c r="A673" s="118" t="s">
        <v>770</v>
      </c>
      <c r="B673" s="120"/>
      <c r="C673" s="120"/>
      <c r="D673" s="120"/>
      <c r="E673" s="120"/>
      <c r="F673" s="130"/>
    </row>
    <row r="674" spans="1:6">
      <c r="A674" s="118" t="s">
        <v>771</v>
      </c>
      <c r="B674" s="120"/>
      <c r="C674" s="120"/>
      <c r="D674" s="120"/>
      <c r="E674" s="120"/>
      <c r="F674" s="130"/>
    </row>
    <row r="675" spans="1:6">
      <c r="A675" s="118" t="s">
        <v>772</v>
      </c>
      <c r="B675" s="120"/>
      <c r="C675" s="120"/>
      <c r="D675" s="120"/>
      <c r="E675" s="120"/>
      <c r="F675" s="130"/>
    </row>
    <row r="676" spans="1:6">
      <c r="A676" s="118" t="s">
        <v>773</v>
      </c>
      <c r="B676" s="120"/>
      <c r="C676" s="120"/>
      <c r="D676" s="120"/>
      <c r="E676" s="120"/>
      <c r="F676" s="130"/>
    </row>
    <row r="677" spans="1:6">
      <c r="A677" s="118" t="s">
        <v>774</v>
      </c>
      <c r="B677" s="120"/>
      <c r="C677" s="120"/>
      <c r="D677" s="120"/>
      <c r="E677" s="120"/>
      <c r="F677" s="130"/>
    </row>
    <row r="678" spans="1:6">
      <c r="A678" s="118" t="s">
        <v>775</v>
      </c>
      <c r="B678" s="120"/>
      <c r="C678" s="120"/>
      <c r="D678" s="120"/>
      <c r="E678" s="120"/>
      <c r="F678" s="130"/>
    </row>
    <row r="679" spans="1:6">
      <c r="A679" s="118" t="s">
        <v>776</v>
      </c>
      <c r="B679" s="106"/>
      <c r="C679" s="131"/>
      <c r="D679" s="106"/>
      <c r="E679" s="107"/>
      <c r="F679" s="107"/>
    </row>
    <row r="680" spans="1:6">
      <c r="A680" s="118" t="s">
        <v>777</v>
      </c>
      <c r="B680" s="107"/>
      <c r="C680" s="132"/>
      <c r="D680" s="107"/>
      <c r="E680" s="107"/>
      <c r="F680" s="107"/>
    </row>
    <row r="681" spans="1:6">
      <c r="A681" s="118" t="s">
        <v>778</v>
      </c>
      <c r="B681" s="107"/>
      <c r="C681" s="132"/>
      <c r="D681" s="107"/>
      <c r="E681" s="107"/>
      <c r="F681" s="107"/>
    </row>
    <row r="682" spans="1:6">
      <c r="A682" s="118" t="s">
        <v>779</v>
      </c>
      <c r="B682" s="107"/>
      <c r="C682" s="132"/>
      <c r="D682" s="107"/>
      <c r="E682" s="107"/>
      <c r="F682" s="107"/>
    </row>
    <row r="683" spans="1:6">
      <c r="A683" s="118" t="s">
        <v>780</v>
      </c>
      <c r="B683" s="107"/>
      <c r="C683" s="132"/>
      <c r="D683" s="107"/>
      <c r="E683" s="107"/>
      <c r="F683" s="107"/>
    </row>
    <row r="684" spans="1:6">
      <c r="A684" s="118" t="s">
        <v>781</v>
      </c>
      <c r="B684" s="107"/>
      <c r="C684" s="132"/>
      <c r="D684" s="107"/>
      <c r="E684" s="107"/>
      <c r="F684" s="107"/>
    </row>
    <row r="685" spans="1:6">
      <c r="A685" s="118" t="s">
        <v>782</v>
      </c>
      <c r="B685" s="107"/>
      <c r="C685" s="132"/>
      <c r="D685" s="107"/>
      <c r="E685" s="107"/>
      <c r="F685" s="107"/>
    </row>
    <row r="686" spans="1:6">
      <c r="A686" s="127" t="s">
        <v>783</v>
      </c>
      <c r="B686" s="110"/>
      <c r="C686" s="133"/>
      <c r="D686" s="110"/>
      <c r="E686" s="110"/>
      <c r="F686" s="110"/>
    </row>
    <row r="687" spans="1:6">
      <c r="A687" s="95" t="s">
        <v>784</v>
      </c>
      <c r="B687" s="107">
        <v>146300</v>
      </c>
      <c r="C687" s="107">
        <v>195600</v>
      </c>
      <c r="D687" s="107">
        <v>281800</v>
      </c>
      <c r="E687" s="107">
        <v>332400</v>
      </c>
      <c r="F687" s="107">
        <v>388800</v>
      </c>
    </row>
    <row r="688" spans="1:6">
      <c r="A688" s="95" t="s">
        <v>785</v>
      </c>
      <c r="B688" s="107">
        <v>147400</v>
      </c>
      <c r="C688" s="107">
        <v>198200</v>
      </c>
      <c r="D688" s="107">
        <v>284200</v>
      </c>
      <c r="E688" s="107">
        <v>334600</v>
      </c>
      <c r="F688" s="107">
        <v>391700</v>
      </c>
    </row>
    <row r="689" spans="1:6">
      <c r="A689" s="95" t="s">
        <v>786</v>
      </c>
      <c r="B689" s="107">
        <v>148600</v>
      </c>
      <c r="C689" s="107">
        <v>200600</v>
      </c>
      <c r="D689" s="107">
        <v>286600</v>
      </c>
      <c r="E689" s="107">
        <v>336600</v>
      </c>
      <c r="F689" s="107">
        <v>394300</v>
      </c>
    </row>
    <row r="690" spans="1:6">
      <c r="A690" s="95" t="s">
        <v>787</v>
      </c>
      <c r="B690" s="107">
        <v>149700</v>
      </c>
      <c r="C690" s="107">
        <v>203000</v>
      </c>
      <c r="D690" s="107">
        <v>288900</v>
      </c>
      <c r="E690" s="107">
        <v>338500</v>
      </c>
      <c r="F690" s="107">
        <v>397100</v>
      </c>
    </row>
    <row r="691" spans="1:6">
      <c r="A691" s="95" t="s">
        <v>788</v>
      </c>
      <c r="B691" s="107">
        <v>150800</v>
      </c>
      <c r="C691" s="107">
        <v>205500</v>
      </c>
      <c r="D691" s="107">
        <v>291200</v>
      </c>
      <c r="E691" s="107">
        <v>340300</v>
      </c>
      <c r="F691" s="107">
        <v>399200</v>
      </c>
    </row>
    <row r="692" spans="1:6">
      <c r="A692" s="95" t="s">
        <v>789</v>
      </c>
      <c r="B692" s="107">
        <v>152100</v>
      </c>
      <c r="C692" s="107">
        <v>207800</v>
      </c>
      <c r="D692" s="107">
        <v>293300</v>
      </c>
      <c r="E692" s="107">
        <v>342100</v>
      </c>
      <c r="F692" s="107">
        <v>401900</v>
      </c>
    </row>
    <row r="693" spans="1:6">
      <c r="A693" s="95" t="s">
        <v>790</v>
      </c>
      <c r="B693" s="107">
        <v>153400</v>
      </c>
      <c r="C693" s="107">
        <v>210100</v>
      </c>
      <c r="D693" s="107">
        <v>295300</v>
      </c>
      <c r="E693" s="107">
        <v>344100</v>
      </c>
      <c r="F693" s="107">
        <v>404600</v>
      </c>
    </row>
    <row r="694" spans="1:6">
      <c r="A694" s="95" t="s">
        <v>791</v>
      </c>
      <c r="B694" s="107">
        <v>154700</v>
      </c>
      <c r="C694" s="107">
        <v>212300</v>
      </c>
      <c r="D694" s="107">
        <v>297300</v>
      </c>
      <c r="E694" s="107">
        <v>345900</v>
      </c>
      <c r="F694" s="107">
        <v>407300</v>
      </c>
    </row>
    <row r="695" spans="1:6">
      <c r="A695" s="95" t="s">
        <v>792</v>
      </c>
      <c r="B695" s="107">
        <v>155700</v>
      </c>
      <c r="C695" s="107">
        <v>214400</v>
      </c>
      <c r="D695" s="107">
        <v>299400</v>
      </c>
      <c r="E695" s="107">
        <v>347600</v>
      </c>
      <c r="F695" s="107">
        <v>409800</v>
      </c>
    </row>
    <row r="696" spans="1:6">
      <c r="A696" s="95" t="s">
        <v>793</v>
      </c>
      <c r="B696" s="107">
        <v>157400</v>
      </c>
      <c r="C696" s="107">
        <v>216700</v>
      </c>
      <c r="D696" s="107">
        <v>301900</v>
      </c>
      <c r="E696" s="107">
        <v>349600</v>
      </c>
      <c r="F696" s="107">
        <v>412400</v>
      </c>
    </row>
    <row r="697" spans="1:6">
      <c r="A697" s="95" t="s">
        <v>794</v>
      </c>
      <c r="B697" s="107">
        <v>159000</v>
      </c>
      <c r="C697" s="107">
        <v>219200</v>
      </c>
      <c r="D697" s="107">
        <v>304500</v>
      </c>
      <c r="E697" s="107">
        <v>351700</v>
      </c>
      <c r="F697" s="107">
        <v>415100</v>
      </c>
    </row>
    <row r="698" spans="1:6">
      <c r="A698" s="95" t="s">
        <v>795</v>
      </c>
      <c r="B698" s="107">
        <v>160600</v>
      </c>
      <c r="C698" s="107">
        <v>221500</v>
      </c>
      <c r="D698" s="107">
        <v>307300</v>
      </c>
      <c r="E698" s="107">
        <v>353600</v>
      </c>
      <c r="F698" s="107">
        <v>417900</v>
      </c>
    </row>
    <row r="699" spans="1:6">
      <c r="A699" s="95" t="s">
        <v>796</v>
      </c>
      <c r="B699" s="107">
        <v>162000</v>
      </c>
      <c r="C699" s="107">
        <v>223500</v>
      </c>
      <c r="D699" s="107">
        <v>309400</v>
      </c>
      <c r="E699" s="107">
        <v>355600</v>
      </c>
      <c r="F699" s="107">
        <v>420500</v>
      </c>
    </row>
    <row r="700" spans="1:6">
      <c r="A700" s="95" t="s">
        <v>797</v>
      </c>
      <c r="B700" s="107">
        <v>163900</v>
      </c>
      <c r="C700" s="107">
        <v>225900</v>
      </c>
      <c r="D700" s="107">
        <v>311800</v>
      </c>
      <c r="E700" s="107">
        <v>357500</v>
      </c>
      <c r="F700" s="107">
        <v>423200</v>
      </c>
    </row>
    <row r="701" spans="1:6">
      <c r="A701" s="95" t="s">
        <v>798</v>
      </c>
      <c r="B701" s="107">
        <v>165800</v>
      </c>
      <c r="C701" s="107">
        <v>228300</v>
      </c>
      <c r="D701" s="107">
        <v>314200</v>
      </c>
      <c r="E701" s="107">
        <v>359300</v>
      </c>
      <c r="F701" s="107">
        <v>426000</v>
      </c>
    </row>
    <row r="702" spans="1:6">
      <c r="A702" s="95" t="s">
        <v>799</v>
      </c>
      <c r="B702" s="107">
        <v>167800</v>
      </c>
      <c r="C702" s="107">
        <v>230700</v>
      </c>
      <c r="D702" s="108">
        <v>316900</v>
      </c>
      <c r="E702" s="107">
        <v>361200</v>
      </c>
      <c r="F702" s="107">
        <v>428700</v>
      </c>
    </row>
    <row r="703" spans="1:6">
      <c r="A703" s="95" t="s">
        <v>800</v>
      </c>
      <c r="B703" s="107">
        <v>169500</v>
      </c>
      <c r="C703" s="107">
        <v>232900</v>
      </c>
      <c r="D703" s="108">
        <v>319500</v>
      </c>
      <c r="E703" s="107">
        <v>362900</v>
      </c>
      <c r="F703" s="107">
        <v>431200</v>
      </c>
    </row>
    <row r="704" spans="1:6">
      <c r="A704" s="95" t="s">
        <v>801</v>
      </c>
      <c r="B704" s="107">
        <v>171700</v>
      </c>
      <c r="C704" s="107">
        <v>235700</v>
      </c>
      <c r="D704" s="107">
        <v>321700</v>
      </c>
      <c r="E704" s="107">
        <v>364800</v>
      </c>
      <c r="F704" s="107">
        <v>433800</v>
      </c>
    </row>
    <row r="705" spans="1:6">
      <c r="A705" s="95" t="s">
        <v>802</v>
      </c>
      <c r="B705" s="107">
        <v>173900</v>
      </c>
      <c r="C705" s="107">
        <v>238600</v>
      </c>
      <c r="D705" s="107">
        <v>323700</v>
      </c>
      <c r="E705" s="107">
        <v>366500</v>
      </c>
      <c r="F705" s="107">
        <v>436300</v>
      </c>
    </row>
    <row r="706" spans="1:6">
      <c r="A706" s="95" t="s">
        <v>803</v>
      </c>
      <c r="B706" s="107">
        <v>176000</v>
      </c>
      <c r="C706" s="107">
        <v>241500</v>
      </c>
      <c r="D706" s="107">
        <v>325700</v>
      </c>
      <c r="E706" s="107">
        <v>368500</v>
      </c>
      <c r="F706" s="107">
        <v>438900</v>
      </c>
    </row>
    <row r="707" spans="1:6">
      <c r="A707" s="95" t="s">
        <v>804</v>
      </c>
      <c r="B707" s="107">
        <v>178100</v>
      </c>
      <c r="C707" s="107">
        <v>244000</v>
      </c>
      <c r="D707" s="107">
        <v>327900</v>
      </c>
      <c r="E707" s="108">
        <v>370000</v>
      </c>
      <c r="F707" s="107">
        <v>441400</v>
      </c>
    </row>
    <row r="708" spans="1:6">
      <c r="A708" s="95" t="s">
        <v>805</v>
      </c>
      <c r="B708" s="107">
        <v>180500</v>
      </c>
      <c r="C708" s="107">
        <v>246700</v>
      </c>
      <c r="D708" s="107">
        <v>329600</v>
      </c>
      <c r="E708" s="108">
        <v>372000</v>
      </c>
      <c r="F708" s="107">
        <v>444000</v>
      </c>
    </row>
    <row r="709" spans="1:6">
      <c r="A709" s="95" t="s">
        <v>806</v>
      </c>
      <c r="B709" s="107">
        <v>182800</v>
      </c>
      <c r="C709" s="107">
        <v>249200</v>
      </c>
      <c r="D709" s="107">
        <v>331500</v>
      </c>
      <c r="E709" s="107">
        <v>373700</v>
      </c>
      <c r="F709" s="107">
        <v>446600</v>
      </c>
    </row>
    <row r="710" spans="1:6">
      <c r="A710" s="95" t="s">
        <v>807</v>
      </c>
      <c r="B710" s="107">
        <v>185100</v>
      </c>
      <c r="C710" s="107">
        <v>251900</v>
      </c>
      <c r="D710" s="107">
        <v>333300</v>
      </c>
      <c r="E710" s="134">
        <v>375600</v>
      </c>
      <c r="F710" s="107">
        <v>449100</v>
      </c>
    </row>
    <row r="711" spans="1:6">
      <c r="A711" s="95" t="s">
        <v>808</v>
      </c>
      <c r="B711" s="107">
        <v>187200</v>
      </c>
      <c r="C711" s="107">
        <v>254600</v>
      </c>
      <c r="D711" s="107">
        <v>335200</v>
      </c>
      <c r="E711" s="108">
        <v>377000</v>
      </c>
      <c r="F711" s="107">
        <v>451300</v>
      </c>
    </row>
    <row r="712" spans="1:6">
      <c r="A712" s="95" t="s">
        <v>809</v>
      </c>
      <c r="B712" s="107">
        <v>189400</v>
      </c>
      <c r="C712" s="107">
        <v>257000</v>
      </c>
      <c r="D712" s="107">
        <v>337100</v>
      </c>
      <c r="E712" s="134">
        <v>378700</v>
      </c>
      <c r="F712" s="107">
        <v>453600</v>
      </c>
    </row>
    <row r="713" spans="1:6">
      <c r="A713" s="95" t="s">
        <v>810</v>
      </c>
      <c r="B713" s="108">
        <v>191500</v>
      </c>
      <c r="C713" s="107">
        <v>259300</v>
      </c>
      <c r="D713" s="107">
        <v>338900</v>
      </c>
      <c r="E713" s="134">
        <v>380600</v>
      </c>
      <c r="F713" s="107">
        <v>456100</v>
      </c>
    </row>
    <row r="714" spans="1:6">
      <c r="A714" s="95" t="s">
        <v>811</v>
      </c>
      <c r="B714" s="108">
        <v>193600</v>
      </c>
      <c r="C714" s="107">
        <v>261500</v>
      </c>
      <c r="D714" s="107">
        <v>340700</v>
      </c>
      <c r="E714" s="134">
        <v>382500</v>
      </c>
      <c r="F714" s="107">
        <v>458600</v>
      </c>
    </row>
    <row r="715" spans="1:6">
      <c r="A715" s="95" t="s">
        <v>812</v>
      </c>
      <c r="B715" s="108">
        <v>195700</v>
      </c>
      <c r="C715" s="107">
        <v>264100</v>
      </c>
      <c r="D715" s="107">
        <v>342600</v>
      </c>
      <c r="E715" s="134">
        <v>384200</v>
      </c>
      <c r="F715" s="107">
        <v>461100</v>
      </c>
    </row>
    <row r="716" spans="1:6">
      <c r="A716" s="95" t="s">
        <v>813</v>
      </c>
      <c r="B716" s="108">
        <v>197300</v>
      </c>
      <c r="C716" s="107">
        <v>266300</v>
      </c>
      <c r="D716" s="107">
        <v>344300</v>
      </c>
      <c r="E716" s="134">
        <v>386100</v>
      </c>
      <c r="F716" s="107">
        <v>463600</v>
      </c>
    </row>
    <row r="717" spans="1:6">
      <c r="A717" s="95" t="s">
        <v>814</v>
      </c>
      <c r="B717" s="108">
        <v>199100</v>
      </c>
      <c r="C717" s="107">
        <v>268200</v>
      </c>
      <c r="D717" s="107">
        <v>345800</v>
      </c>
      <c r="E717" s="107">
        <v>388000</v>
      </c>
      <c r="F717" s="107">
        <v>466100</v>
      </c>
    </row>
    <row r="718" spans="1:6">
      <c r="A718" s="95" t="s">
        <v>815</v>
      </c>
      <c r="B718" s="108">
        <v>200800</v>
      </c>
      <c r="C718" s="107">
        <v>270300</v>
      </c>
      <c r="D718" s="107">
        <v>347500</v>
      </c>
      <c r="E718" s="107">
        <v>389900</v>
      </c>
      <c r="F718" s="107">
        <v>468600</v>
      </c>
    </row>
    <row r="719" spans="1:6">
      <c r="A719" s="95" t="s">
        <v>816</v>
      </c>
      <c r="B719" s="108">
        <v>202600</v>
      </c>
      <c r="C719" s="107">
        <v>272000</v>
      </c>
      <c r="D719" s="107">
        <v>348700</v>
      </c>
      <c r="E719" s="107">
        <v>391500</v>
      </c>
      <c r="F719" s="107">
        <v>470900</v>
      </c>
    </row>
    <row r="720" spans="1:6">
      <c r="A720" s="95" t="s">
        <v>817</v>
      </c>
      <c r="B720" s="108">
        <v>204500</v>
      </c>
      <c r="C720" s="107">
        <v>274000</v>
      </c>
      <c r="D720" s="107">
        <v>350100</v>
      </c>
      <c r="E720" s="107">
        <v>393300</v>
      </c>
      <c r="F720" s="107">
        <v>473300</v>
      </c>
    </row>
    <row r="721" spans="1:6">
      <c r="A721" s="95" t="s">
        <v>818</v>
      </c>
      <c r="B721" s="108">
        <v>206400</v>
      </c>
      <c r="C721" s="107">
        <v>276100</v>
      </c>
      <c r="D721" s="107">
        <v>351400</v>
      </c>
      <c r="E721" s="107">
        <v>394900</v>
      </c>
      <c r="F721" s="107">
        <v>475700</v>
      </c>
    </row>
    <row r="722" spans="1:6">
      <c r="A722" s="95" t="s">
        <v>819</v>
      </c>
      <c r="B722" s="108">
        <v>208300</v>
      </c>
      <c r="C722" s="107">
        <v>277900</v>
      </c>
      <c r="D722" s="107">
        <v>352900</v>
      </c>
      <c r="E722" s="107">
        <v>396700</v>
      </c>
      <c r="F722" s="107">
        <v>478200</v>
      </c>
    </row>
    <row r="723" spans="1:6">
      <c r="A723" s="95" t="s">
        <v>820</v>
      </c>
      <c r="B723" s="108">
        <v>209800</v>
      </c>
      <c r="C723" s="107">
        <v>279800</v>
      </c>
      <c r="D723" s="107">
        <v>354100</v>
      </c>
      <c r="E723" s="107">
        <v>397900</v>
      </c>
      <c r="F723" s="107">
        <v>480600</v>
      </c>
    </row>
    <row r="724" spans="1:6">
      <c r="A724" s="95" t="s">
        <v>821</v>
      </c>
      <c r="B724" s="108">
        <v>211700</v>
      </c>
      <c r="C724" s="107">
        <v>281100</v>
      </c>
      <c r="D724" s="107">
        <v>355500</v>
      </c>
      <c r="E724" s="107">
        <v>399400</v>
      </c>
      <c r="F724" s="107">
        <v>483100</v>
      </c>
    </row>
    <row r="725" spans="1:6">
      <c r="A725" s="95" t="s">
        <v>822</v>
      </c>
      <c r="B725" s="108">
        <v>213600</v>
      </c>
      <c r="C725" s="107">
        <v>282300</v>
      </c>
      <c r="D725" s="107">
        <v>356700</v>
      </c>
      <c r="E725" s="107">
        <v>400800</v>
      </c>
      <c r="F725" s="107">
        <v>485500</v>
      </c>
    </row>
    <row r="726" spans="1:6">
      <c r="A726" s="95" t="s">
        <v>823</v>
      </c>
      <c r="B726" s="108">
        <v>215500</v>
      </c>
      <c r="C726" s="107">
        <v>283800</v>
      </c>
      <c r="D726" s="107">
        <v>358100</v>
      </c>
      <c r="E726" s="107">
        <v>402200</v>
      </c>
      <c r="F726" s="107">
        <v>488000</v>
      </c>
    </row>
    <row r="727" spans="1:6">
      <c r="A727" s="95" t="s">
        <v>824</v>
      </c>
      <c r="B727" s="108">
        <v>217300</v>
      </c>
      <c r="C727" s="107">
        <v>285200</v>
      </c>
      <c r="D727" s="107">
        <v>358800</v>
      </c>
      <c r="E727" s="107">
        <v>403600</v>
      </c>
      <c r="F727" s="107">
        <v>490300</v>
      </c>
    </row>
    <row r="728" spans="1:6">
      <c r="A728" s="95" t="s">
        <v>825</v>
      </c>
      <c r="B728" s="135">
        <v>219200</v>
      </c>
      <c r="C728" s="107">
        <v>286000</v>
      </c>
      <c r="D728" s="107">
        <v>359900</v>
      </c>
      <c r="E728" s="107">
        <v>404900</v>
      </c>
      <c r="F728" s="107">
        <v>492500</v>
      </c>
    </row>
    <row r="729" spans="1:6">
      <c r="A729" s="95" t="s">
        <v>826</v>
      </c>
      <c r="B729" s="135">
        <v>221100</v>
      </c>
      <c r="C729" s="107">
        <v>287000</v>
      </c>
      <c r="D729" s="107">
        <v>361100</v>
      </c>
      <c r="E729" s="107">
        <v>406400</v>
      </c>
      <c r="F729" s="107">
        <v>494700</v>
      </c>
    </row>
    <row r="730" spans="1:6">
      <c r="A730" s="95" t="s">
        <v>827</v>
      </c>
      <c r="B730" s="108">
        <v>223000</v>
      </c>
      <c r="C730" s="107">
        <v>288000</v>
      </c>
      <c r="D730" s="107">
        <v>362200</v>
      </c>
      <c r="E730" s="107">
        <v>408000</v>
      </c>
      <c r="F730" s="107">
        <v>496900</v>
      </c>
    </row>
    <row r="731" spans="1:6">
      <c r="A731" s="95" t="s">
        <v>828</v>
      </c>
      <c r="B731" s="108">
        <v>224700</v>
      </c>
      <c r="C731" s="107">
        <v>288700</v>
      </c>
      <c r="D731" s="107">
        <v>363300</v>
      </c>
      <c r="E731" s="107">
        <v>409400</v>
      </c>
      <c r="F731" s="107">
        <v>498600</v>
      </c>
    </row>
    <row r="732" spans="1:6">
      <c r="A732" s="95" t="s">
        <v>829</v>
      </c>
      <c r="B732" s="108">
        <v>226600</v>
      </c>
      <c r="C732" s="107">
        <v>289800</v>
      </c>
      <c r="D732" s="107">
        <v>364500</v>
      </c>
      <c r="E732" s="107">
        <v>410600</v>
      </c>
      <c r="F732" s="107">
        <v>500100</v>
      </c>
    </row>
    <row r="733" spans="1:6">
      <c r="A733" s="95" t="s">
        <v>830</v>
      </c>
      <c r="B733" s="108">
        <v>228400</v>
      </c>
      <c r="C733" s="107">
        <v>290900</v>
      </c>
      <c r="D733" s="107">
        <v>365800</v>
      </c>
      <c r="E733" s="107">
        <v>412200</v>
      </c>
      <c r="F733" s="107">
        <v>501700</v>
      </c>
    </row>
    <row r="734" spans="1:6">
      <c r="A734" s="95" t="s">
        <v>831</v>
      </c>
      <c r="B734" s="108">
        <v>230200</v>
      </c>
      <c r="C734" s="107">
        <v>292000</v>
      </c>
      <c r="D734" s="107">
        <v>366900</v>
      </c>
      <c r="E734" s="107">
        <v>413800</v>
      </c>
      <c r="F734" s="107">
        <v>503200</v>
      </c>
    </row>
    <row r="735" spans="1:6">
      <c r="A735" s="95" t="s">
        <v>832</v>
      </c>
      <c r="B735" s="108">
        <v>231900</v>
      </c>
      <c r="C735" s="107">
        <v>293300</v>
      </c>
      <c r="D735" s="107">
        <v>368000</v>
      </c>
      <c r="E735" s="107">
        <v>415100</v>
      </c>
      <c r="F735" s="107">
        <v>504900</v>
      </c>
    </row>
    <row r="736" spans="1:6">
      <c r="A736" s="95" t="s">
        <v>833</v>
      </c>
      <c r="B736" s="108">
        <v>233700</v>
      </c>
      <c r="C736" s="107">
        <v>294500</v>
      </c>
      <c r="D736" s="107">
        <v>369300</v>
      </c>
      <c r="E736" s="107">
        <v>416500</v>
      </c>
      <c r="F736" s="107">
        <v>506300</v>
      </c>
    </row>
    <row r="737" spans="1:6">
      <c r="A737" s="95" t="s">
        <v>834</v>
      </c>
      <c r="B737" s="108">
        <v>235400</v>
      </c>
      <c r="C737" s="107">
        <v>295500</v>
      </c>
      <c r="D737" s="107">
        <v>370600</v>
      </c>
      <c r="E737" s="107">
        <v>418000</v>
      </c>
      <c r="F737" s="107">
        <v>507700</v>
      </c>
    </row>
    <row r="738" spans="1:6">
      <c r="A738" s="95" t="s">
        <v>835</v>
      </c>
      <c r="B738" s="108">
        <v>237100</v>
      </c>
      <c r="C738" s="107">
        <v>296400</v>
      </c>
      <c r="D738" s="107">
        <v>371900</v>
      </c>
      <c r="E738" s="107">
        <v>419400</v>
      </c>
      <c r="F738" s="107">
        <v>509200</v>
      </c>
    </row>
    <row r="739" spans="1:6">
      <c r="A739" s="95" t="s">
        <v>836</v>
      </c>
      <c r="B739" s="135">
        <v>238500</v>
      </c>
      <c r="C739" s="107">
        <v>297600</v>
      </c>
      <c r="D739" s="107">
        <v>372600</v>
      </c>
      <c r="E739" s="107">
        <v>420800</v>
      </c>
      <c r="F739" s="107">
        <v>510300</v>
      </c>
    </row>
    <row r="740" spans="1:6">
      <c r="A740" s="95" t="s">
        <v>837</v>
      </c>
      <c r="B740" s="135">
        <v>240300</v>
      </c>
      <c r="C740" s="107">
        <v>298600</v>
      </c>
      <c r="D740" s="107">
        <v>373600</v>
      </c>
      <c r="E740" s="107">
        <v>422200</v>
      </c>
      <c r="F740" s="107">
        <v>511500</v>
      </c>
    </row>
    <row r="741" spans="1:6">
      <c r="A741" s="95" t="s">
        <v>838</v>
      </c>
      <c r="B741" s="135">
        <v>241900</v>
      </c>
      <c r="C741" s="107">
        <v>299800</v>
      </c>
      <c r="D741" s="107">
        <v>374500</v>
      </c>
      <c r="E741" s="107">
        <v>423600</v>
      </c>
      <c r="F741" s="107">
        <v>512700</v>
      </c>
    </row>
    <row r="742" spans="1:6">
      <c r="A742" s="95" t="s">
        <v>839</v>
      </c>
      <c r="B742" s="135">
        <v>243500</v>
      </c>
      <c r="C742" s="107">
        <v>300700</v>
      </c>
      <c r="D742" s="107">
        <v>375500</v>
      </c>
      <c r="E742" s="107">
        <v>425000</v>
      </c>
      <c r="F742" s="107">
        <v>513900</v>
      </c>
    </row>
    <row r="743" spans="1:6">
      <c r="A743" s="95" t="s">
        <v>840</v>
      </c>
      <c r="B743" s="135">
        <v>244700</v>
      </c>
      <c r="C743" s="107">
        <v>301500</v>
      </c>
      <c r="D743" s="107">
        <v>376300</v>
      </c>
      <c r="E743" s="107">
        <v>426100</v>
      </c>
      <c r="F743" s="107">
        <v>514800</v>
      </c>
    </row>
    <row r="744" spans="1:6">
      <c r="A744" s="95" t="s">
        <v>841</v>
      </c>
      <c r="B744" s="108">
        <v>245900</v>
      </c>
      <c r="C744" s="107">
        <v>302600</v>
      </c>
      <c r="D744" s="107">
        <v>377100</v>
      </c>
      <c r="E744" s="107">
        <v>427400</v>
      </c>
      <c r="F744" s="107">
        <v>515800</v>
      </c>
    </row>
    <row r="745" spans="1:6">
      <c r="A745" s="95" t="s">
        <v>842</v>
      </c>
      <c r="B745" s="108">
        <v>246900</v>
      </c>
      <c r="C745" s="107">
        <v>303800</v>
      </c>
      <c r="D745" s="107">
        <v>377800</v>
      </c>
      <c r="E745" s="107">
        <v>428800</v>
      </c>
      <c r="F745" s="107">
        <v>516800</v>
      </c>
    </row>
    <row r="746" spans="1:6">
      <c r="A746" s="95" t="s">
        <v>843</v>
      </c>
      <c r="B746" s="108">
        <v>247800</v>
      </c>
      <c r="C746" s="107">
        <v>304900</v>
      </c>
      <c r="D746" s="107">
        <v>378500</v>
      </c>
      <c r="E746" s="107">
        <v>430100</v>
      </c>
      <c r="F746" s="107">
        <v>517800</v>
      </c>
    </row>
    <row r="747" spans="1:6">
      <c r="A747" s="95" t="s">
        <v>844</v>
      </c>
      <c r="B747" s="108">
        <v>248800</v>
      </c>
      <c r="C747" s="107">
        <v>305800</v>
      </c>
      <c r="D747" s="107">
        <v>379100</v>
      </c>
      <c r="E747" s="107">
        <v>430900</v>
      </c>
      <c r="F747" s="107">
        <v>518900</v>
      </c>
    </row>
    <row r="748" spans="1:6">
      <c r="A748" s="95" t="s">
        <v>845</v>
      </c>
      <c r="B748" s="108">
        <v>249900</v>
      </c>
      <c r="C748" s="107">
        <v>306900</v>
      </c>
      <c r="D748" s="107">
        <v>379800</v>
      </c>
      <c r="E748" s="107">
        <v>431800</v>
      </c>
      <c r="F748" s="107">
        <v>519800</v>
      </c>
    </row>
    <row r="749" spans="1:6">
      <c r="A749" s="95" t="s">
        <v>846</v>
      </c>
      <c r="B749" s="108">
        <v>250800</v>
      </c>
      <c r="C749" s="107">
        <v>308000</v>
      </c>
      <c r="D749" s="107">
        <v>380700</v>
      </c>
      <c r="E749" s="107">
        <v>432800</v>
      </c>
      <c r="F749" s="107">
        <v>520500</v>
      </c>
    </row>
    <row r="750" spans="1:6">
      <c r="A750" s="95" t="s">
        <v>847</v>
      </c>
      <c r="B750" s="108">
        <v>251900</v>
      </c>
      <c r="C750" s="107">
        <v>309100</v>
      </c>
      <c r="D750" s="107">
        <v>381600</v>
      </c>
      <c r="E750" s="107">
        <v>433700</v>
      </c>
      <c r="F750" s="107">
        <v>521200</v>
      </c>
    </row>
    <row r="751" spans="1:6">
      <c r="A751" s="95" t="s">
        <v>848</v>
      </c>
      <c r="B751" s="108">
        <v>253100</v>
      </c>
      <c r="C751" s="107">
        <v>309900</v>
      </c>
      <c r="D751" s="107">
        <v>382200</v>
      </c>
      <c r="E751" s="107">
        <v>434600</v>
      </c>
      <c r="F751" s="107">
        <v>522000</v>
      </c>
    </row>
    <row r="752" spans="1:6">
      <c r="A752" s="95" t="s">
        <v>849</v>
      </c>
      <c r="B752" s="108">
        <v>254000</v>
      </c>
      <c r="C752" s="107">
        <v>311000</v>
      </c>
      <c r="D752" s="107">
        <v>383000</v>
      </c>
      <c r="E752" s="107">
        <v>435400</v>
      </c>
      <c r="F752" s="107">
        <v>522800</v>
      </c>
    </row>
    <row r="753" spans="1:6">
      <c r="A753" s="95" t="s">
        <v>850</v>
      </c>
      <c r="B753" s="108">
        <v>255100</v>
      </c>
      <c r="C753" s="107">
        <v>311900</v>
      </c>
      <c r="D753" s="107">
        <v>383800</v>
      </c>
      <c r="E753" s="107">
        <v>436000</v>
      </c>
      <c r="F753" s="107">
        <v>523600</v>
      </c>
    </row>
    <row r="754" spans="1:6">
      <c r="A754" s="95" t="s">
        <v>851</v>
      </c>
      <c r="B754" s="108">
        <v>256000</v>
      </c>
      <c r="C754" s="107">
        <v>312900</v>
      </c>
      <c r="D754" s="107">
        <v>384600</v>
      </c>
      <c r="E754" s="107">
        <v>436800</v>
      </c>
      <c r="F754" s="107">
        <v>524400</v>
      </c>
    </row>
    <row r="755" spans="1:6">
      <c r="A755" s="95" t="s">
        <v>852</v>
      </c>
      <c r="B755" s="108">
        <v>256900</v>
      </c>
      <c r="C755" s="107">
        <v>313900</v>
      </c>
      <c r="D755" s="107">
        <v>385200</v>
      </c>
      <c r="E755" s="107">
        <v>437200</v>
      </c>
      <c r="F755" s="107">
        <v>525100</v>
      </c>
    </row>
    <row r="756" spans="1:6">
      <c r="A756" s="95" t="s">
        <v>853</v>
      </c>
      <c r="B756" s="108">
        <v>258200</v>
      </c>
      <c r="C756" s="107">
        <v>314900</v>
      </c>
      <c r="D756" s="107">
        <v>385900</v>
      </c>
      <c r="E756" s="107">
        <v>437800</v>
      </c>
      <c r="F756" s="107">
        <v>525900</v>
      </c>
    </row>
    <row r="757" spans="1:6">
      <c r="A757" s="95" t="s">
        <v>854</v>
      </c>
      <c r="B757" s="108">
        <v>259500</v>
      </c>
      <c r="C757" s="107">
        <v>316000</v>
      </c>
      <c r="D757" s="107">
        <v>386600</v>
      </c>
      <c r="E757" s="107">
        <v>438300</v>
      </c>
      <c r="F757" s="107">
        <v>526700</v>
      </c>
    </row>
    <row r="758" spans="1:6">
      <c r="A758" s="95" t="s">
        <v>855</v>
      </c>
      <c r="B758" s="108">
        <v>260700</v>
      </c>
      <c r="C758" s="107">
        <v>317100</v>
      </c>
      <c r="D758" s="107">
        <v>387300</v>
      </c>
      <c r="E758" s="107">
        <v>438800</v>
      </c>
      <c r="F758" s="107">
        <v>527500</v>
      </c>
    </row>
    <row r="759" spans="1:6">
      <c r="A759" s="95" t="s">
        <v>856</v>
      </c>
      <c r="B759" s="108">
        <v>262100</v>
      </c>
      <c r="C759" s="107">
        <v>317600</v>
      </c>
      <c r="D759" s="107">
        <v>388000</v>
      </c>
      <c r="E759" s="107">
        <v>439300</v>
      </c>
      <c r="F759" s="107">
        <v>528200</v>
      </c>
    </row>
    <row r="760" spans="1:6">
      <c r="A760" s="95" t="s">
        <v>857</v>
      </c>
      <c r="B760" s="108">
        <v>263500</v>
      </c>
      <c r="C760" s="107">
        <v>318600</v>
      </c>
      <c r="D760" s="107">
        <v>388600</v>
      </c>
      <c r="E760" s="107"/>
      <c r="F760" s="107"/>
    </row>
    <row r="761" spans="1:6">
      <c r="A761" s="95" t="s">
        <v>858</v>
      </c>
      <c r="B761" s="108">
        <v>264700</v>
      </c>
      <c r="C761" s="107">
        <v>319700</v>
      </c>
      <c r="D761" s="107">
        <v>389200</v>
      </c>
      <c r="E761" s="107"/>
      <c r="F761" s="107"/>
    </row>
    <row r="762" spans="1:6">
      <c r="A762" s="95" t="s">
        <v>859</v>
      </c>
      <c r="B762" s="108">
        <v>265700</v>
      </c>
      <c r="C762" s="107">
        <v>320800</v>
      </c>
      <c r="D762" s="107">
        <v>389900</v>
      </c>
      <c r="E762" s="107"/>
      <c r="F762" s="107"/>
    </row>
    <row r="763" spans="1:6">
      <c r="A763" s="95" t="s">
        <v>860</v>
      </c>
      <c r="B763" s="108">
        <v>266800</v>
      </c>
      <c r="C763" s="107">
        <v>321900</v>
      </c>
      <c r="D763" s="107">
        <v>390600</v>
      </c>
      <c r="E763" s="107"/>
      <c r="F763" s="107"/>
    </row>
    <row r="764" spans="1:6">
      <c r="A764" s="95" t="s">
        <v>861</v>
      </c>
      <c r="B764" s="108">
        <v>267900</v>
      </c>
      <c r="C764" s="107">
        <v>322900</v>
      </c>
      <c r="D764" s="107">
        <v>391200</v>
      </c>
      <c r="E764" s="107"/>
      <c r="F764" s="107"/>
    </row>
    <row r="765" spans="1:6">
      <c r="A765" s="95" t="s">
        <v>862</v>
      </c>
      <c r="B765" s="108">
        <v>269100</v>
      </c>
      <c r="C765" s="107">
        <v>323800</v>
      </c>
      <c r="D765" s="107">
        <v>391800</v>
      </c>
      <c r="E765" s="107"/>
      <c r="F765" s="107"/>
    </row>
    <row r="766" spans="1:6">
      <c r="A766" s="95" t="s">
        <v>863</v>
      </c>
      <c r="B766" s="108">
        <v>270000</v>
      </c>
      <c r="C766" s="107">
        <v>324700</v>
      </c>
      <c r="D766" s="107">
        <v>392400</v>
      </c>
      <c r="E766" s="107"/>
      <c r="F766" s="107"/>
    </row>
    <row r="767" spans="1:6">
      <c r="A767" s="95" t="s">
        <v>864</v>
      </c>
      <c r="B767" s="108">
        <v>271200</v>
      </c>
      <c r="C767" s="107">
        <v>325800</v>
      </c>
      <c r="D767" s="107">
        <v>393000</v>
      </c>
      <c r="E767" s="107"/>
      <c r="F767" s="107"/>
    </row>
    <row r="768" spans="1:6">
      <c r="A768" s="95" t="s">
        <v>865</v>
      </c>
      <c r="B768" s="108">
        <v>272500</v>
      </c>
      <c r="C768" s="107">
        <v>326600</v>
      </c>
      <c r="D768" s="107">
        <v>393600</v>
      </c>
      <c r="E768" s="107"/>
      <c r="F768" s="107"/>
    </row>
    <row r="769" spans="1:6">
      <c r="A769" s="95" t="s">
        <v>866</v>
      </c>
      <c r="B769" s="108">
        <v>273800</v>
      </c>
      <c r="C769" s="107">
        <v>327300</v>
      </c>
      <c r="D769" s="107">
        <v>394200</v>
      </c>
      <c r="E769" s="107"/>
      <c r="F769" s="107"/>
    </row>
    <row r="770" spans="1:6">
      <c r="A770" s="95" t="s">
        <v>867</v>
      </c>
      <c r="B770" s="108">
        <v>275000</v>
      </c>
      <c r="C770" s="107">
        <v>328100</v>
      </c>
      <c r="D770" s="107">
        <v>394800</v>
      </c>
      <c r="E770" s="107"/>
      <c r="F770" s="107"/>
    </row>
    <row r="771" spans="1:6">
      <c r="A771" s="95" t="s">
        <v>868</v>
      </c>
      <c r="B771" s="108">
        <v>276100</v>
      </c>
      <c r="C771" s="107">
        <v>328600</v>
      </c>
      <c r="D771" s="107">
        <v>395300</v>
      </c>
      <c r="E771" s="107"/>
      <c r="F771" s="107"/>
    </row>
    <row r="772" spans="1:6">
      <c r="A772" s="95" t="s">
        <v>869</v>
      </c>
      <c r="B772" s="108">
        <v>277200</v>
      </c>
      <c r="C772" s="107">
        <v>329100</v>
      </c>
      <c r="D772" s="107">
        <v>395800</v>
      </c>
      <c r="E772" s="107"/>
      <c r="F772" s="107"/>
    </row>
    <row r="773" spans="1:6">
      <c r="A773" s="95" t="s">
        <v>870</v>
      </c>
      <c r="B773" s="108">
        <v>278500</v>
      </c>
      <c r="C773" s="107">
        <v>329600</v>
      </c>
      <c r="D773" s="107">
        <v>396300</v>
      </c>
      <c r="E773" s="107"/>
      <c r="F773" s="107"/>
    </row>
    <row r="774" spans="1:6">
      <c r="A774" s="95" t="s">
        <v>871</v>
      </c>
      <c r="B774" s="108">
        <v>279700</v>
      </c>
      <c r="C774" s="107">
        <v>330100</v>
      </c>
      <c r="D774" s="107">
        <v>397000</v>
      </c>
      <c r="E774" s="107"/>
      <c r="F774" s="107"/>
    </row>
    <row r="775" spans="1:6">
      <c r="A775" s="95" t="s">
        <v>872</v>
      </c>
      <c r="B775" s="108">
        <v>280500</v>
      </c>
      <c r="C775" s="107">
        <v>330400</v>
      </c>
      <c r="D775" s="107">
        <v>397400</v>
      </c>
      <c r="E775" s="107"/>
      <c r="F775" s="107"/>
    </row>
    <row r="776" spans="1:6">
      <c r="A776" s="95" t="s">
        <v>873</v>
      </c>
      <c r="B776" s="108">
        <v>281700</v>
      </c>
      <c r="C776" s="107">
        <v>330900</v>
      </c>
      <c r="D776" s="107"/>
      <c r="E776" s="107"/>
      <c r="F776" s="107"/>
    </row>
    <row r="777" spans="1:6">
      <c r="A777" s="95" t="s">
        <v>874</v>
      </c>
      <c r="B777" s="108">
        <v>282700</v>
      </c>
      <c r="C777" s="107">
        <v>331400</v>
      </c>
      <c r="D777" s="107"/>
      <c r="E777" s="107"/>
      <c r="F777" s="107"/>
    </row>
    <row r="778" spans="1:6">
      <c r="A778" s="95" t="s">
        <v>875</v>
      </c>
      <c r="B778" s="108">
        <v>283900</v>
      </c>
      <c r="C778" s="107">
        <v>331900</v>
      </c>
      <c r="D778" s="107"/>
      <c r="E778" s="107"/>
      <c r="F778" s="107"/>
    </row>
    <row r="779" spans="1:6">
      <c r="A779" s="95" t="s">
        <v>876</v>
      </c>
      <c r="B779" s="108">
        <v>284800</v>
      </c>
      <c r="C779" s="107">
        <v>332200</v>
      </c>
      <c r="D779" s="107"/>
      <c r="E779" s="107"/>
      <c r="F779" s="107"/>
    </row>
    <row r="780" spans="1:6">
      <c r="A780" s="95" t="s">
        <v>877</v>
      </c>
      <c r="B780" s="108">
        <v>285800</v>
      </c>
      <c r="C780" s="107">
        <v>332600</v>
      </c>
      <c r="D780" s="107"/>
      <c r="E780" s="107"/>
      <c r="F780" s="107"/>
    </row>
    <row r="781" spans="1:6">
      <c r="A781" s="95" t="s">
        <v>878</v>
      </c>
      <c r="B781" s="108">
        <v>286800</v>
      </c>
      <c r="C781" s="107">
        <v>333100</v>
      </c>
      <c r="D781" s="107"/>
      <c r="E781" s="107"/>
      <c r="F781" s="107"/>
    </row>
    <row r="782" spans="1:6">
      <c r="A782" s="95" t="s">
        <v>879</v>
      </c>
      <c r="B782" s="108">
        <v>287800</v>
      </c>
      <c r="C782" s="107">
        <v>333600</v>
      </c>
      <c r="D782" s="107"/>
      <c r="E782" s="107"/>
      <c r="F782" s="107"/>
    </row>
    <row r="783" spans="1:6">
      <c r="A783" s="95" t="s">
        <v>880</v>
      </c>
      <c r="B783" s="135">
        <v>288100</v>
      </c>
      <c r="C783" s="107">
        <v>334100</v>
      </c>
      <c r="D783" s="107"/>
      <c r="E783" s="107"/>
      <c r="F783" s="107"/>
    </row>
    <row r="784" spans="1:6">
      <c r="A784" s="95" t="s">
        <v>881</v>
      </c>
      <c r="B784" s="108">
        <v>289000</v>
      </c>
      <c r="C784" s="107">
        <v>334600</v>
      </c>
      <c r="D784" s="107"/>
      <c r="E784" s="107"/>
      <c r="F784" s="107"/>
    </row>
    <row r="785" spans="1:6">
      <c r="A785" s="95" t="s">
        <v>882</v>
      </c>
      <c r="B785" s="108">
        <v>289700</v>
      </c>
      <c r="C785" s="107">
        <v>335100</v>
      </c>
      <c r="D785" s="107"/>
      <c r="E785" s="107"/>
      <c r="F785" s="107"/>
    </row>
    <row r="786" spans="1:6">
      <c r="A786" s="95" t="s">
        <v>883</v>
      </c>
      <c r="B786" s="108">
        <v>290600</v>
      </c>
      <c r="C786" s="107">
        <v>335600</v>
      </c>
      <c r="D786" s="107"/>
      <c r="E786" s="107"/>
      <c r="F786" s="107"/>
    </row>
    <row r="787" spans="1:6">
      <c r="A787" s="95" t="s">
        <v>884</v>
      </c>
      <c r="B787" s="108">
        <v>291500</v>
      </c>
      <c r="C787" s="107">
        <v>336100</v>
      </c>
      <c r="D787" s="107"/>
      <c r="E787" s="107"/>
      <c r="F787" s="107"/>
    </row>
    <row r="788" spans="1:6">
      <c r="A788" s="95" t="s">
        <v>885</v>
      </c>
      <c r="B788" s="108">
        <v>292200</v>
      </c>
      <c r="C788" s="107">
        <v>336600</v>
      </c>
      <c r="D788" s="107"/>
      <c r="E788" s="107"/>
      <c r="F788" s="107"/>
    </row>
    <row r="789" spans="1:6">
      <c r="A789" s="95" t="s">
        <v>886</v>
      </c>
      <c r="B789" s="108">
        <v>292900</v>
      </c>
      <c r="C789" s="107">
        <v>337100</v>
      </c>
      <c r="D789" s="107"/>
      <c r="E789" s="107"/>
      <c r="F789" s="107"/>
    </row>
    <row r="790" spans="1:6">
      <c r="A790" s="95" t="s">
        <v>887</v>
      </c>
      <c r="B790" s="108">
        <v>293600</v>
      </c>
      <c r="C790" s="107">
        <v>337600</v>
      </c>
      <c r="D790" s="107"/>
      <c r="E790" s="107"/>
      <c r="F790" s="107"/>
    </row>
    <row r="791" spans="1:6">
      <c r="A791" s="95" t="s">
        <v>888</v>
      </c>
      <c r="B791" s="108">
        <v>294300</v>
      </c>
      <c r="C791" s="107">
        <v>338100</v>
      </c>
      <c r="D791" s="107"/>
      <c r="E791" s="107"/>
      <c r="F791" s="107"/>
    </row>
    <row r="792" spans="1:6">
      <c r="A792" s="95" t="s">
        <v>889</v>
      </c>
      <c r="B792" s="108">
        <v>294800</v>
      </c>
      <c r="C792" s="107">
        <v>338500</v>
      </c>
      <c r="D792" s="107"/>
      <c r="E792" s="107"/>
      <c r="F792" s="107"/>
    </row>
    <row r="793" spans="1:6">
      <c r="A793" s="95" t="s">
        <v>890</v>
      </c>
      <c r="B793" s="108">
        <v>295300</v>
      </c>
      <c r="C793" s="107">
        <v>339000</v>
      </c>
      <c r="D793" s="107"/>
      <c r="E793" s="107"/>
      <c r="F793" s="107"/>
    </row>
    <row r="794" spans="1:6">
      <c r="A794" s="95" t="s">
        <v>891</v>
      </c>
      <c r="B794" s="108">
        <v>295800</v>
      </c>
      <c r="C794" s="107">
        <v>339400</v>
      </c>
      <c r="D794" s="107"/>
      <c r="E794" s="107"/>
      <c r="F794" s="107"/>
    </row>
    <row r="795" spans="1:6">
      <c r="A795" s="95" t="s">
        <v>892</v>
      </c>
      <c r="B795" s="108">
        <v>296000</v>
      </c>
      <c r="C795" s="107">
        <v>339900</v>
      </c>
      <c r="D795" s="107"/>
      <c r="E795" s="107"/>
      <c r="F795" s="107"/>
    </row>
    <row r="796" spans="1:6">
      <c r="A796" s="95" t="s">
        <v>893</v>
      </c>
      <c r="B796" s="108">
        <v>296400</v>
      </c>
      <c r="C796" s="107">
        <v>340300</v>
      </c>
      <c r="D796" s="107"/>
      <c r="E796" s="107"/>
      <c r="F796" s="107"/>
    </row>
    <row r="797" spans="1:6">
      <c r="A797" s="95" t="s">
        <v>894</v>
      </c>
      <c r="B797" s="108">
        <v>296700</v>
      </c>
      <c r="C797" s="107">
        <v>340800</v>
      </c>
      <c r="D797" s="107"/>
      <c r="E797" s="107"/>
      <c r="F797" s="107"/>
    </row>
    <row r="798" spans="1:6">
      <c r="A798" s="95" t="s">
        <v>895</v>
      </c>
      <c r="B798" s="108">
        <v>297000</v>
      </c>
      <c r="C798" s="107">
        <v>341200</v>
      </c>
      <c r="D798" s="107"/>
      <c r="E798" s="107"/>
      <c r="F798" s="107"/>
    </row>
    <row r="799" spans="1:6">
      <c r="A799" s="95" t="s">
        <v>896</v>
      </c>
      <c r="B799" s="108">
        <v>297300</v>
      </c>
      <c r="C799" s="107">
        <v>341700</v>
      </c>
      <c r="D799" s="107"/>
      <c r="E799" s="107"/>
      <c r="F799" s="107"/>
    </row>
    <row r="800" spans="1:6">
      <c r="A800" s="95" t="s">
        <v>897</v>
      </c>
      <c r="B800" s="108">
        <v>297600</v>
      </c>
      <c r="C800" s="107">
        <v>342100</v>
      </c>
      <c r="D800" s="135"/>
      <c r="E800" s="107"/>
      <c r="F800" s="134"/>
    </row>
    <row r="801" spans="1:6">
      <c r="A801" s="95" t="s">
        <v>898</v>
      </c>
      <c r="B801" s="108">
        <v>297900</v>
      </c>
      <c r="C801" s="107">
        <v>342600</v>
      </c>
      <c r="D801" s="135"/>
      <c r="E801" s="107"/>
      <c r="F801" s="134"/>
    </row>
    <row r="802" spans="1:6">
      <c r="A802" s="95" t="s">
        <v>899</v>
      </c>
      <c r="B802" s="108">
        <v>298200</v>
      </c>
      <c r="C802" s="107">
        <v>343000</v>
      </c>
      <c r="D802" s="135"/>
      <c r="E802" s="107"/>
      <c r="F802" s="134"/>
    </row>
    <row r="803" spans="1:6">
      <c r="A803" s="95" t="s">
        <v>900</v>
      </c>
      <c r="B803" s="108">
        <v>298500</v>
      </c>
      <c r="C803" s="107">
        <v>343500</v>
      </c>
      <c r="D803" s="135"/>
      <c r="E803" s="107"/>
      <c r="F803" s="134"/>
    </row>
    <row r="804" spans="1:6">
      <c r="A804" s="95" t="s">
        <v>901</v>
      </c>
      <c r="B804" s="108">
        <v>298900</v>
      </c>
      <c r="C804" s="107">
        <v>343900</v>
      </c>
      <c r="D804" s="135"/>
      <c r="E804" s="107"/>
      <c r="F804" s="134"/>
    </row>
    <row r="805" spans="1:6">
      <c r="A805" s="95" t="s">
        <v>902</v>
      </c>
      <c r="B805" s="108">
        <v>299200</v>
      </c>
      <c r="C805" s="107">
        <v>344300</v>
      </c>
      <c r="D805" s="135"/>
      <c r="E805" s="107"/>
      <c r="F805" s="134"/>
    </row>
    <row r="806" spans="1:6">
      <c r="A806" s="95" t="s">
        <v>903</v>
      </c>
      <c r="B806" s="108">
        <v>299600</v>
      </c>
      <c r="C806" s="107">
        <v>344700</v>
      </c>
      <c r="D806" s="135"/>
      <c r="E806" s="107"/>
      <c r="F806" s="134"/>
    </row>
    <row r="807" spans="1:6">
      <c r="A807" s="117" t="s">
        <v>904</v>
      </c>
      <c r="B807" s="114">
        <v>299900</v>
      </c>
      <c r="C807" s="110">
        <v>345100</v>
      </c>
      <c r="D807" s="136"/>
      <c r="E807" s="110"/>
      <c r="F807" s="137"/>
    </row>
    <row r="808" spans="1:6">
      <c r="A808" s="95" t="s">
        <v>905</v>
      </c>
      <c r="B808" s="106">
        <v>249800</v>
      </c>
      <c r="C808" s="106">
        <v>335000</v>
      </c>
      <c r="D808" s="138">
        <v>399000</v>
      </c>
      <c r="E808" s="107">
        <v>471700</v>
      </c>
    </row>
    <row r="809" spans="1:6">
      <c r="A809" s="95" t="s">
        <v>906</v>
      </c>
      <c r="B809" s="107">
        <v>252300</v>
      </c>
      <c r="C809" s="107">
        <v>338000</v>
      </c>
      <c r="D809" s="135">
        <v>401900</v>
      </c>
      <c r="E809" s="107">
        <v>474000</v>
      </c>
    </row>
    <row r="810" spans="1:6">
      <c r="A810" s="95" t="s">
        <v>907</v>
      </c>
      <c r="B810" s="107">
        <v>254800</v>
      </c>
      <c r="C810" s="107">
        <v>340900</v>
      </c>
      <c r="D810" s="135">
        <v>404500</v>
      </c>
      <c r="E810" s="107">
        <v>476200</v>
      </c>
    </row>
    <row r="811" spans="1:6">
      <c r="A811" s="95" t="s">
        <v>908</v>
      </c>
      <c r="B811" s="107">
        <v>257300</v>
      </c>
      <c r="C811" s="107">
        <v>343800</v>
      </c>
      <c r="D811" s="135">
        <v>407200</v>
      </c>
      <c r="E811" s="107">
        <v>478500</v>
      </c>
    </row>
    <row r="812" spans="1:6">
      <c r="A812" s="95" t="s">
        <v>909</v>
      </c>
      <c r="B812" s="107">
        <v>259500</v>
      </c>
      <c r="C812" s="107">
        <v>346500</v>
      </c>
      <c r="D812" s="135">
        <v>409800</v>
      </c>
      <c r="E812" s="107">
        <v>480700</v>
      </c>
    </row>
    <row r="813" spans="1:6">
      <c r="A813" s="95" t="s">
        <v>910</v>
      </c>
      <c r="B813" s="107">
        <v>263300</v>
      </c>
      <c r="C813" s="107">
        <v>349700</v>
      </c>
      <c r="D813" s="135">
        <v>412200</v>
      </c>
      <c r="E813" s="107">
        <v>482900</v>
      </c>
    </row>
    <row r="814" spans="1:6">
      <c r="A814" s="95" t="s">
        <v>911</v>
      </c>
      <c r="B814" s="107">
        <v>267100</v>
      </c>
      <c r="C814" s="107">
        <v>352800</v>
      </c>
      <c r="D814" s="135">
        <v>414900</v>
      </c>
      <c r="E814" s="107">
        <v>485100</v>
      </c>
    </row>
    <row r="815" spans="1:6">
      <c r="A815" s="95" t="s">
        <v>912</v>
      </c>
      <c r="B815" s="107">
        <v>270900</v>
      </c>
      <c r="C815" s="107">
        <v>355900</v>
      </c>
      <c r="D815" s="135">
        <v>417300</v>
      </c>
      <c r="E815" s="107">
        <v>487300</v>
      </c>
    </row>
    <row r="816" spans="1:6">
      <c r="A816" s="95" t="s">
        <v>913</v>
      </c>
      <c r="B816" s="107">
        <v>274500</v>
      </c>
      <c r="C816" s="107">
        <v>358700</v>
      </c>
      <c r="D816" s="135">
        <v>419500</v>
      </c>
      <c r="E816" s="107">
        <v>489300</v>
      </c>
    </row>
    <row r="817" spans="1:5">
      <c r="A817" s="95" t="s">
        <v>914</v>
      </c>
      <c r="B817" s="107">
        <v>278500</v>
      </c>
      <c r="C817" s="107">
        <v>361400</v>
      </c>
      <c r="D817" s="135">
        <v>422200</v>
      </c>
      <c r="E817" s="107">
        <v>491400</v>
      </c>
    </row>
    <row r="818" spans="1:5">
      <c r="A818" s="95" t="s">
        <v>915</v>
      </c>
      <c r="B818" s="107">
        <v>282500</v>
      </c>
      <c r="C818" s="107">
        <v>364500</v>
      </c>
      <c r="D818" s="135">
        <v>424800</v>
      </c>
      <c r="E818" s="107">
        <v>493500</v>
      </c>
    </row>
    <row r="819" spans="1:5">
      <c r="A819" s="95" t="s">
        <v>916</v>
      </c>
      <c r="B819" s="107">
        <v>286500</v>
      </c>
      <c r="C819" s="107">
        <v>367700</v>
      </c>
      <c r="D819" s="135">
        <v>427500</v>
      </c>
      <c r="E819" s="107">
        <v>495600</v>
      </c>
    </row>
    <row r="820" spans="1:5">
      <c r="A820" s="95" t="s">
        <v>917</v>
      </c>
      <c r="B820" s="107">
        <v>290300</v>
      </c>
      <c r="C820" s="107">
        <v>370600</v>
      </c>
      <c r="D820" s="135">
        <v>429900</v>
      </c>
      <c r="E820" s="107">
        <v>497700</v>
      </c>
    </row>
    <row r="821" spans="1:5">
      <c r="A821" s="95" t="s">
        <v>918</v>
      </c>
      <c r="B821" s="107">
        <v>294300</v>
      </c>
      <c r="C821" s="107">
        <v>374100</v>
      </c>
      <c r="D821" s="135">
        <v>432400</v>
      </c>
      <c r="E821" s="107">
        <v>499800</v>
      </c>
    </row>
    <row r="822" spans="1:5">
      <c r="A822" s="95" t="s">
        <v>919</v>
      </c>
      <c r="B822" s="107">
        <v>298200</v>
      </c>
      <c r="C822" s="107">
        <v>377100</v>
      </c>
      <c r="D822" s="135">
        <v>434800</v>
      </c>
      <c r="E822" s="107">
        <v>501900</v>
      </c>
    </row>
    <row r="823" spans="1:5">
      <c r="A823" s="95" t="s">
        <v>920</v>
      </c>
      <c r="B823" s="107">
        <v>302100</v>
      </c>
      <c r="C823" s="107">
        <v>380700</v>
      </c>
      <c r="D823" s="135">
        <v>437300</v>
      </c>
      <c r="E823" s="107">
        <v>504000</v>
      </c>
    </row>
    <row r="824" spans="1:5">
      <c r="A824" s="95" t="s">
        <v>921</v>
      </c>
      <c r="B824" s="107">
        <v>305800</v>
      </c>
      <c r="C824" s="107">
        <v>384300</v>
      </c>
      <c r="D824" s="135">
        <v>439300</v>
      </c>
      <c r="E824" s="107">
        <v>506100</v>
      </c>
    </row>
    <row r="825" spans="1:5">
      <c r="A825" s="95" t="s">
        <v>922</v>
      </c>
      <c r="B825" s="107">
        <v>309400</v>
      </c>
      <c r="C825" s="107">
        <v>387000</v>
      </c>
      <c r="D825" s="135">
        <v>441700</v>
      </c>
      <c r="E825" s="107">
        <v>508100</v>
      </c>
    </row>
    <row r="826" spans="1:5">
      <c r="A826" s="95" t="s">
        <v>923</v>
      </c>
      <c r="B826" s="107">
        <v>312900</v>
      </c>
      <c r="C826" s="107">
        <v>389500</v>
      </c>
      <c r="D826" s="135">
        <v>444000</v>
      </c>
      <c r="E826" s="107">
        <v>510100</v>
      </c>
    </row>
    <row r="827" spans="1:5">
      <c r="A827" s="95" t="s">
        <v>924</v>
      </c>
      <c r="B827" s="107">
        <v>316500</v>
      </c>
      <c r="C827" s="107">
        <v>392100</v>
      </c>
      <c r="D827" s="108">
        <v>446400</v>
      </c>
      <c r="E827" s="107">
        <v>512100</v>
      </c>
    </row>
    <row r="828" spans="1:5">
      <c r="A828" s="95" t="s">
        <v>925</v>
      </c>
      <c r="B828" s="107">
        <v>320100</v>
      </c>
      <c r="C828" s="107">
        <v>394900</v>
      </c>
      <c r="D828" s="135">
        <v>447900</v>
      </c>
      <c r="E828" s="107">
        <v>513900</v>
      </c>
    </row>
    <row r="829" spans="1:5">
      <c r="A829" s="95" t="s">
        <v>926</v>
      </c>
      <c r="B829" s="107">
        <v>323800</v>
      </c>
      <c r="C829" s="107">
        <v>397200</v>
      </c>
      <c r="D829" s="135">
        <v>450300</v>
      </c>
      <c r="E829" s="107">
        <v>515700</v>
      </c>
    </row>
    <row r="830" spans="1:5">
      <c r="A830" s="95" t="s">
        <v>927</v>
      </c>
      <c r="B830" s="108">
        <v>327300</v>
      </c>
      <c r="C830" s="107">
        <v>399700</v>
      </c>
      <c r="D830" s="135">
        <v>452600</v>
      </c>
      <c r="E830" s="107">
        <v>517600</v>
      </c>
    </row>
    <row r="831" spans="1:5">
      <c r="A831" s="95" t="s">
        <v>928</v>
      </c>
      <c r="B831" s="107">
        <v>330600</v>
      </c>
      <c r="C831" s="107">
        <v>401800</v>
      </c>
      <c r="D831" s="108">
        <v>454900</v>
      </c>
      <c r="E831" s="107">
        <v>519500</v>
      </c>
    </row>
    <row r="832" spans="1:5">
      <c r="A832" s="95" t="s">
        <v>929</v>
      </c>
      <c r="B832" s="107">
        <v>334100</v>
      </c>
      <c r="C832" s="107">
        <v>403800</v>
      </c>
      <c r="D832" s="108">
        <v>456900</v>
      </c>
      <c r="E832" s="107">
        <v>521200</v>
      </c>
    </row>
    <row r="833" spans="1:5">
      <c r="A833" s="95" t="s">
        <v>930</v>
      </c>
      <c r="B833" s="107">
        <v>336800</v>
      </c>
      <c r="C833" s="107">
        <v>406100</v>
      </c>
      <c r="D833" s="108">
        <v>459200</v>
      </c>
      <c r="E833" s="107">
        <v>523000</v>
      </c>
    </row>
    <row r="834" spans="1:5">
      <c r="A834" s="95" t="s">
        <v>931</v>
      </c>
      <c r="B834" s="107">
        <v>339400</v>
      </c>
      <c r="C834" s="107">
        <v>408300</v>
      </c>
      <c r="D834" s="108">
        <v>461400</v>
      </c>
      <c r="E834" s="107">
        <v>524800</v>
      </c>
    </row>
    <row r="835" spans="1:5">
      <c r="A835" s="95" t="s">
        <v>932</v>
      </c>
      <c r="B835" s="107">
        <v>342000</v>
      </c>
      <c r="C835" s="107">
        <v>410600</v>
      </c>
      <c r="D835" s="108">
        <v>463700</v>
      </c>
      <c r="E835" s="107">
        <v>526600</v>
      </c>
    </row>
    <row r="836" spans="1:5">
      <c r="A836" s="95" t="s">
        <v>933</v>
      </c>
      <c r="B836" s="108">
        <v>344800</v>
      </c>
      <c r="C836" s="107">
        <v>412900</v>
      </c>
      <c r="D836" s="108">
        <v>465800</v>
      </c>
      <c r="E836" s="107">
        <v>528200</v>
      </c>
    </row>
    <row r="837" spans="1:5">
      <c r="A837" s="95" t="s">
        <v>934</v>
      </c>
      <c r="B837" s="108">
        <v>346700</v>
      </c>
      <c r="C837" s="107">
        <v>415000</v>
      </c>
      <c r="D837" s="108">
        <v>468100</v>
      </c>
      <c r="E837" s="107">
        <v>530000</v>
      </c>
    </row>
    <row r="838" spans="1:5">
      <c r="A838" s="95" t="s">
        <v>935</v>
      </c>
      <c r="B838" s="108">
        <v>348900</v>
      </c>
      <c r="C838" s="107">
        <v>417000</v>
      </c>
      <c r="D838" s="108">
        <v>470400</v>
      </c>
      <c r="E838" s="107">
        <v>531800</v>
      </c>
    </row>
    <row r="839" spans="1:5">
      <c r="A839" s="95" t="s">
        <v>936</v>
      </c>
      <c r="B839" s="108">
        <v>351300</v>
      </c>
      <c r="C839" s="107">
        <v>419100</v>
      </c>
      <c r="D839" s="108">
        <v>472600</v>
      </c>
      <c r="E839" s="107">
        <v>533600</v>
      </c>
    </row>
    <row r="840" spans="1:5">
      <c r="A840" s="95" t="s">
        <v>937</v>
      </c>
      <c r="B840" s="108">
        <v>353500</v>
      </c>
      <c r="C840" s="107">
        <v>421000</v>
      </c>
      <c r="D840" s="108">
        <v>474600</v>
      </c>
      <c r="E840" s="107">
        <v>535200</v>
      </c>
    </row>
    <row r="841" spans="1:5">
      <c r="A841" s="95" t="s">
        <v>938</v>
      </c>
      <c r="B841" s="108">
        <v>355800</v>
      </c>
      <c r="C841" s="107">
        <v>422800</v>
      </c>
      <c r="D841" s="108">
        <v>476700</v>
      </c>
      <c r="E841" s="107">
        <v>537000</v>
      </c>
    </row>
    <row r="842" spans="1:5">
      <c r="A842" s="95" t="s">
        <v>939</v>
      </c>
      <c r="B842" s="108">
        <v>357900</v>
      </c>
      <c r="C842" s="107">
        <v>424600</v>
      </c>
      <c r="D842" s="108">
        <v>478800</v>
      </c>
      <c r="E842" s="107">
        <v>538700</v>
      </c>
    </row>
    <row r="843" spans="1:5">
      <c r="A843" s="95" t="s">
        <v>940</v>
      </c>
      <c r="B843" s="108">
        <v>360200</v>
      </c>
      <c r="C843" s="107">
        <v>426600</v>
      </c>
      <c r="D843" s="108">
        <v>480900</v>
      </c>
      <c r="E843" s="107">
        <v>540500</v>
      </c>
    </row>
    <row r="844" spans="1:5">
      <c r="A844" s="95" t="s">
        <v>941</v>
      </c>
      <c r="B844" s="108">
        <v>362400</v>
      </c>
      <c r="C844" s="107">
        <v>428500</v>
      </c>
      <c r="D844" s="108">
        <v>483000</v>
      </c>
      <c r="E844" s="107">
        <v>542100</v>
      </c>
    </row>
    <row r="845" spans="1:5">
      <c r="A845" s="95" t="s">
        <v>942</v>
      </c>
      <c r="B845" s="108">
        <v>364800</v>
      </c>
      <c r="C845" s="107">
        <v>430500</v>
      </c>
      <c r="D845" s="108">
        <v>484800</v>
      </c>
      <c r="E845" s="107">
        <v>543700</v>
      </c>
    </row>
    <row r="846" spans="1:5">
      <c r="A846" s="95" t="s">
        <v>943</v>
      </c>
      <c r="B846" s="108">
        <v>367000</v>
      </c>
      <c r="C846" s="107">
        <v>432400</v>
      </c>
      <c r="D846" s="108">
        <v>486600</v>
      </c>
      <c r="E846" s="107">
        <v>545100</v>
      </c>
    </row>
    <row r="847" spans="1:5">
      <c r="A847" s="95" t="s">
        <v>944</v>
      </c>
      <c r="B847" s="108">
        <v>369000</v>
      </c>
      <c r="C847" s="107">
        <v>434400</v>
      </c>
      <c r="D847" s="108">
        <v>488400</v>
      </c>
      <c r="E847" s="107">
        <v>546700</v>
      </c>
    </row>
    <row r="848" spans="1:5">
      <c r="A848" s="95" t="s">
        <v>945</v>
      </c>
      <c r="B848" s="108">
        <v>371300</v>
      </c>
      <c r="C848" s="107">
        <v>436200</v>
      </c>
      <c r="D848" s="108">
        <v>490100</v>
      </c>
      <c r="E848" s="107">
        <v>548200</v>
      </c>
    </row>
    <row r="849" spans="1:5">
      <c r="A849" s="95" t="s">
        <v>946</v>
      </c>
      <c r="B849" s="108">
        <v>372500</v>
      </c>
      <c r="C849" s="107">
        <v>438000</v>
      </c>
      <c r="D849" s="108">
        <v>491900</v>
      </c>
      <c r="E849" s="107">
        <v>549600</v>
      </c>
    </row>
    <row r="850" spans="1:5">
      <c r="A850" s="95" t="s">
        <v>947</v>
      </c>
      <c r="B850" s="108">
        <v>373900</v>
      </c>
      <c r="C850" s="107">
        <v>439700</v>
      </c>
      <c r="D850" s="108">
        <v>493700</v>
      </c>
      <c r="E850" s="107">
        <v>551000</v>
      </c>
    </row>
    <row r="851" spans="1:5">
      <c r="A851" s="95" t="s">
        <v>948</v>
      </c>
      <c r="B851" s="108">
        <v>375000</v>
      </c>
      <c r="C851" s="107">
        <v>441500</v>
      </c>
      <c r="D851" s="108">
        <v>495500</v>
      </c>
      <c r="E851" s="107">
        <v>552300</v>
      </c>
    </row>
    <row r="852" spans="1:5">
      <c r="A852" s="95" t="s">
        <v>949</v>
      </c>
      <c r="B852" s="108">
        <v>376200</v>
      </c>
      <c r="C852" s="107">
        <v>443300</v>
      </c>
      <c r="D852" s="108">
        <v>497100</v>
      </c>
      <c r="E852" s="107">
        <v>553500</v>
      </c>
    </row>
    <row r="853" spans="1:5">
      <c r="A853" s="95" t="s">
        <v>950</v>
      </c>
      <c r="B853" s="108">
        <v>377600</v>
      </c>
      <c r="C853" s="107">
        <v>445100</v>
      </c>
      <c r="D853" s="108">
        <v>498800</v>
      </c>
      <c r="E853" s="107">
        <v>554500</v>
      </c>
    </row>
    <row r="854" spans="1:5">
      <c r="A854" s="95" t="s">
        <v>951</v>
      </c>
      <c r="B854" s="108">
        <v>379100</v>
      </c>
      <c r="C854" s="107">
        <v>446900</v>
      </c>
      <c r="D854" s="108">
        <v>500600</v>
      </c>
      <c r="E854" s="107">
        <v>555500</v>
      </c>
    </row>
    <row r="855" spans="1:5">
      <c r="A855" s="95" t="s">
        <v>952</v>
      </c>
      <c r="B855" s="108">
        <v>380600</v>
      </c>
      <c r="C855" s="107">
        <v>448600</v>
      </c>
      <c r="D855" s="108">
        <v>502400</v>
      </c>
      <c r="E855" s="107">
        <v>556500</v>
      </c>
    </row>
    <row r="856" spans="1:5">
      <c r="A856" s="95" t="s">
        <v>953</v>
      </c>
      <c r="B856" s="108">
        <v>381700</v>
      </c>
      <c r="C856" s="107">
        <v>450400</v>
      </c>
      <c r="D856" s="108">
        <v>504000</v>
      </c>
      <c r="E856" s="107">
        <v>557500</v>
      </c>
    </row>
    <row r="857" spans="1:5">
      <c r="A857" s="95" t="s">
        <v>954</v>
      </c>
      <c r="B857" s="108">
        <v>382700</v>
      </c>
      <c r="C857" s="107">
        <v>452100</v>
      </c>
      <c r="D857" s="108">
        <v>505300</v>
      </c>
      <c r="E857" s="107">
        <v>558400</v>
      </c>
    </row>
    <row r="858" spans="1:5">
      <c r="A858" s="95" t="s">
        <v>955</v>
      </c>
      <c r="B858" s="108">
        <v>383700</v>
      </c>
      <c r="C858" s="107">
        <v>453900</v>
      </c>
      <c r="D858" s="108">
        <v>506600</v>
      </c>
      <c r="E858" s="107">
        <v>559300</v>
      </c>
    </row>
    <row r="859" spans="1:5">
      <c r="A859" s="95" t="s">
        <v>956</v>
      </c>
      <c r="B859" s="108">
        <v>384500</v>
      </c>
      <c r="C859" s="107">
        <v>455700</v>
      </c>
      <c r="D859" s="108">
        <v>507900</v>
      </c>
      <c r="E859" s="107">
        <v>560200</v>
      </c>
    </row>
    <row r="860" spans="1:5">
      <c r="A860" s="95" t="s">
        <v>957</v>
      </c>
      <c r="B860" s="108">
        <v>385400</v>
      </c>
      <c r="C860" s="107">
        <v>457600</v>
      </c>
      <c r="D860" s="108">
        <v>508900</v>
      </c>
      <c r="E860" s="107">
        <v>561000</v>
      </c>
    </row>
    <row r="861" spans="1:5">
      <c r="A861" s="95" t="s">
        <v>958</v>
      </c>
      <c r="B861" s="108">
        <v>386300</v>
      </c>
      <c r="C861" s="107">
        <v>458800</v>
      </c>
      <c r="D861" s="108">
        <v>510200</v>
      </c>
      <c r="E861" s="107">
        <v>561900</v>
      </c>
    </row>
    <row r="862" spans="1:5">
      <c r="A862" s="95" t="s">
        <v>959</v>
      </c>
      <c r="B862" s="108">
        <v>387000</v>
      </c>
      <c r="C862" s="107">
        <v>460000</v>
      </c>
      <c r="D862" s="108">
        <v>511500</v>
      </c>
      <c r="E862" s="107">
        <v>562800</v>
      </c>
    </row>
    <row r="863" spans="1:5">
      <c r="A863" s="95" t="s">
        <v>960</v>
      </c>
      <c r="B863" s="108">
        <v>387900</v>
      </c>
      <c r="C863" s="107">
        <v>461200</v>
      </c>
      <c r="D863" s="108">
        <v>512800</v>
      </c>
      <c r="E863" s="107">
        <v>563700</v>
      </c>
    </row>
    <row r="864" spans="1:5">
      <c r="A864" s="95" t="s">
        <v>961</v>
      </c>
      <c r="B864" s="108">
        <v>388600</v>
      </c>
      <c r="C864" s="107">
        <v>462400</v>
      </c>
      <c r="D864" s="108">
        <v>513800</v>
      </c>
      <c r="E864" s="107">
        <v>564600</v>
      </c>
    </row>
    <row r="865" spans="1:5">
      <c r="A865" s="95" t="s">
        <v>962</v>
      </c>
      <c r="B865" s="108">
        <v>389500</v>
      </c>
      <c r="C865" s="107">
        <v>463400</v>
      </c>
      <c r="D865" s="108">
        <v>514600</v>
      </c>
      <c r="E865" s="107">
        <v>565500</v>
      </c>
    </row>
    <row r="866" spans="1:5">
      <c r="A866" s="95" t="s">
        <v>963</v>
      </c>
      <c r="B866" s="108">
        <v>390300</v>
      </c>
      <c r="C866" s="107">
        <v>464400</v>
      </c>
      <c r="D866" s="108">
        <v>515400</v>
      </c>
      <c r="E866" s="107">
        <v>566400</v>
      </c>
    </row>
    <row r="867" spans="1:5">
      <c r="A867" s="95" t="s">
        <v>964</v>
      </c>
      <c r="B867" s="135">
        <v>391100</v>
      </c>
      <c r="C867" s="107">
        <v>465400</v>
      </c>
      <c r="D867" s="108">
        <v>516200</v>
      </c>
      <c r="E867" s="107">
        <v>567100</v>
      </c>
    </row>
    <row r="868" spans="1:5">
      <c r="A868" s="95" t="s">
        <v>965</v>
      </c>
      <c r="B868" s="108">
        <v>391600</v>
      </c>
      <c r="C868" s="107">
        <v>466200</v>
      </c>
      <c r="D868" s="108">
        <v>517100</v>
      </c>
      <c r="E868" s="107">
        <v>568000</v>
      </c>
    </row>
    <row r="869" spans="1:5">
      <c r="A869" s="95" t="s">
        <v>966</v>
      </c>
      <c r="B869" s="108">
        <v>392100</v>
      </c>
      <c r="C869" s="107">
        <v>466900</v>
      </c>
      <c r="D869" s="108">
        <v>517900</v>
      </c>
      <c r="E869" s="107">
        <v>568900</v>
      </c>
    </row>
    <row r="870" spans="1:5">
      <c r="A870" s="95" t="s">
        <v>967</v>
      </c>
      <c r="B870" s="108">
        <v>392500</v>
      </c>
      <c r="C870" s="107">
        <v>467600</v>
      </c>
      <c r="D870" s="108">
        <v>518800</v>
      </c>
      <c r="E870" s="107">
        <v>569800</v>
      </c>
    </row>
    <row r="871" spans="1:5">
      <c r="A871" s="95" t="s">
        <v>968</v>
      </c>
      <c r="B871" s="108">
        <v>393000</v>
      </c>
      <c r="C871" s="107">
        <v>468300</v>
      </c>
      <c r="D871" s="108">
        <v>519600</v>
      </c>
      <c r="E871" s="107">
        <v>570700</v>
      </c>
    </row>
    <row r="872" spans="1:5">
      <c r="A872" s="95" t="s">
        <v>969</v>
      </c>
      <c r="B872" s="108">
        <v>393300</v>
      </c>
      <c r="C872" s="107">
        <v>469000</v>
      </c>
      <c r="D872" s="108">
        <v>520500</v>
      </c>
      <c r="E872" s="107">
        <v>571600</v>
      </c>
    </row>
    <row r="873" spans="1:5">
      <c r="A873" s="95" t="s">
        <v>970</v>
      </c>
      <c r="B873" s="108"/>
      <c r="C873" s="107">
        <v>469700</v>
      </c>
      <c r="D873" s="108">
        <v>521400</v>
      </c>
      <c r="E873" s="107"/>
    </row>
    <row r="874" spans="1:5">
      <c r="A874" s="95" t="s">
        <v>971</v>
      </c>
      <c r="B874" s="108"/>
      <c r="C874" s="107">
        <v>470400</v>
      </c>
      <c r="D874" s="108">
        <v>522100</v>
      </c>
      <c r="E874" s="107"/>
    </row>
    <row r="875" spans="1:5">
      <c r="A875" s="95" t="s">
        <v>972</v>
      </c>
      <c r="B875" s="108"/>
      <c r="C875" s="107">
        <v>471000</v>
      </c>
      <c r="D875" s="108">
        <v>523000</v>
      </c>
      <c r="E875" s="107"/>
    </row>
    <row r="876" spans="1:5">
      <c r="A876" s="95" t="s">
        <v>973</v>
      </c>
      <c r="B876" s="108"/>
      <c r="C876" s="107">
        <v>471300</v>
      </c>
      <c r="D876" s="108">
        <v>523900</v>
      </c>
      <c r="E876" s="107"/>
    </row>
    <row r="877" spans="1:5">
      <c r="A877" s="95" t="s">
        <v>974</v>
      </c>
      <c r="B877" s="108"/>
      <c r="C877" s="107">
        <v>472000</v>
      </c>
      <c r="D877" s="108">
        <v>524700</v>
      </c>
      <c r="E877" s="107"/>
    </row>
    <row r="878" spans="1:5">
      <c r="A878" s="95" t="s">
        <v>975</v>
      </c>
      <c r="B878" s="108"/>
      <c r="C878" s="107">
        <v>472700</v>
      </c>
      <c r="D878" s="108">
        <v>525600</v>
      </c>
      <c r="E878" s="107"/>
    </row>
    <row r="879" spans="1:5">
      <c r="A879" s="95" t="s">
        <v>976</v>
      </c>
      <c r="B879" s="108"/>
      <c r="C879" s="107">
        <v>473400</v>
      </c>
      <c r="D879" s="108">
        <v>526500</v>
      </c>
      <c r="E879" s="107"/>
    </row>
    <row r="880" spans="1:5">
      <c r="A880" s="95" t="s">
        <v>977</v>
      </c>
      <c r="B880" s="108"/>
      <c r="C880" s="107">
        <v>473800</v>
      </c>
      <c r="D880" s="108">
        <v>527300</v>
      </c>
      <c r="E880" s="107"/>
    </row>
    <row r="881" spans="1:5">
      <c r="A881" s="95" t="s">
        <v>978</v>
      </c>
      <c r="B881" s="108"/>
      <c r="C881" s="107">
        <v>474400</v>
      </c>
      <c r="D881" s="108">
        <v>528200</v>
      </c>
      <c r="E881" s="107"/>
    </row>
    <row r="882" spans="1:5">
      <c r="A882" s="95" t="s">
        <v>979</v>
      </c>
      <c r="B882" s="108"/>
      <c r="C882" s="107">
        <v>475100</v>
      </c>
      <c r="D882" s="108">
        <v>529100</v>
      </c>
      <c r="E882" s="107"/>
    </row>
    <row r="883" spans="1:5">
      <c r="A883" s="95" t="s">
        <v>980</v>
      </c>
      <c r="B883" s="108"/>
      <c r="C883" s="107">
        <v>475800</v>
      </c>
      <c r="D883" s="108">
        <v>529800</v>
      </c>
      <c r="E883" s="107"/>
    </row>
    <row r="884" spans="1:5">
      <c r="A884" s="95" t="s">
        <v>981</v>
      </c>
      <c r="B884" s="108"/>
      <c r="C884" s="107">
        <v>476200</v>
      </c>
      <c r="D884" s="108">
        <v>530600</v>
      </c>
      <c r="E884" s="107"/>
    </row>
    <row r="885" spans="1:5">
      <c r="A885" s="95" t="s">
        <v>982</v>
      </c>
      <c r="B885" s="108"/>
      <c r="C885" s="107">
        <v>476800</v>
      </c>
      <c r="D885" s="108">
        <v>531500</v>
      </c>
      <c r="E885" s="107"/>
    </row>
    <row r="886" spans="1:5">
      <c r="A886" s="95" t="s">
        <v>983</v>
      </c>
      <c r="B886" s="108"/>
      <c r="C886" s="107">
        <v>477400</v>
      </c>
      <c r="D886" s="108">
        <v>532400</v>
      </c>
      <c r="E886" s="107"/>
    </row>
    <row r="887" spans="1:5">
      <c r="A887" s="95" t="s">
        <v>984</v>
      </c>
      <c r="B887" s="108"/>
      <c r="C887" s="107">
        <v>477900</v>
      </c>
      <c r="D887" s="108">
        <v>533300</v>
      </c>
      <c r="E887" s="107"/>
    </row>
    <row r="888" spans="1:5">
      <c r="A888" s="95" t="s">
        <v>985</v>
      </c>
      <c r="B888" s="108"/>
      <c r="C888" s="107">
        <v>478500</v>
      </c>
      <c r="D888" s="108">
        <v>534100</v>
      </c>
      <c r="E888" s="107"/>
    </row>
    <row r="889" spans="1:5">
      <c r="A889" s="95" t="s">
        <v>986</v>
      </c>
      <c r="B889" s="108"/>
      <c r="C889" s="107">
        <v>479000</v>
      </c>
      <c r="D889" s="108">
        <v>535000</v>
      </c>
      <c r="E889" s="107"/>
    </row>
    <row r="890" spans="1:5">
      <c r="A890" s="95" t="s">
        <v>987</v>
      </c>
      <c r="B890" s="108"/>
      <c r="C890" s="107">
        <v>479500</v>
      </c>
      <c r="D890" s="108">
        <v>535900</v>
      </c>
      <c r="E890" s="107"/>
    </row>
    <row r="891" spans="1:5">
      <c r="A891" s="95" t="s">
        <v>988</v>
      </c>
      <c r="B891" s="108"/>
      <c r="C891" s="107">
        <v>480000</v>
      </c>
      <c r="D891" s="108">
        <v>536800</v>
      </c>
      <c r="E891" s="107"/>
    </row>
    <row r="892" spans="1:5">
      <c r="A892" s="95" t="s">
        <v>989</v>
      </c>
      <c r="B892" s="108"/>
      <c r="C892" s="107">
        <v>480400</v>
      </c>
      <c r="D892" s="108">
        <v>537600</v>
      </c>
      <c r="E892" s="107"/>
    </row>
    <row r="893" spans="1:5">
      <c r="A893" s="95" t="s">
        <v>990</v>
      </c>
      <c r="B893" s="108"/>
      <c r="C893" s="107">
        <v>481000</v>
      </c>
      <c r="D893" s="108">
        <v>538500</v>
      </c>
      <c r="E893" s="107"/>
    </row>
    <row r="894" spans="1:5">
      <c r="A894" s="95" t="s">
        <v>991</v>
      </c>
      <c r="B894" s="108"/>
      <c r="C894" s="107">
        <v>481400</v>
      </c>
      <c r="D894" s="108">
        <v>539400</v>
      </c>
      <c r="E894" s="107"/>
    </row>
    <row r="895" spans="1:5">
      <c r="A895" s="95" t="s">
        <v>992</v>
      </c>
      <c r="B895" s="108"/>
      <c r="C895" s="107">
        <v>481900</v>
      </c>
      <c r="D895" s="108">
        <v>540300</v>
      </c>
      <c r="E895" s="107"/>
    </row>
    <row r="896" spans="1:5">
      <c r="A896" s="95" t="s">
        <v>993</v>
      </c>
      <c r="B896" s="108"/>
      <c r="C896" s="107">
        <v>482400</v>
      </c>
      <c r="D896" s="108">
        <v>541100</v>
      </c>
      <c r="E896" s="107"/>
    </row>
    <row r="897" spans="1:8">
      <c r="A897" s="95" t="s">
        <v>994</v>
      </c>
      <c r="B897" s="108"/>
      <c r="C897" s="107">
        <v>483000</v>
      </c>
      <c r="D897" s="108"/>
      <c r="E897" s="107"/>
    </row>
    <row r="898" spans="1:8">
      <c r="A898" s="95" t="s">
        <v>995</v>
      </c>
      <c r="B898" s="108"/>
      <c r="C898" s="107">
        <v>483600</v>
      </c>
      <c r="D898" s="108"/>
      <c r="E898" s="107"/>
    </row>
    <row r="899" spans="1:8">
      <c r="A899" s="95" t="s">
        <v>996</v>
      </c>
      <c r="B899" s="108"/>
      <c r="C899" s="107">
        <v>484000</v>
      </c>
      <c r="D899" s="108"/>
      <c r="E899" s="107"/>
    </row>
    <row r="900" spans="1:8">
      <c r="A900" s="95" t="s">
        <v>997</v>
      </c>
      <c r="B900" s="108"/>
      <c r="C900" s="107">
        <v>484500</v>
      </c>
      <c r="D900" s="108"/>
      <c r="E900" s="107"/>
    </row>
    <row r="901" spans="1:8">
      <c r="A901" s="95" t="s">
        <v>998</v>
      </c>
      <c r="B901" s="108"/>
      <c r="C901" s="107">
        <v>485100</v>
      </c>
      <c r="D901" s="108"/>
      <c r="E901" s="107"/>
    </row>
    <row r="902" spans="1:8">
      <c r="A902" s="95" t="s">
        <v>999</v>
      </c>
      <c r="B902" s="108"/>
      <c r="C902" s="107">
        <v>485700</v>
      </c>
      <c r="D902" s="108"/>
      <c r="E902" s="107"/>
    </row>
    <row r="903" spans="1:8">
      <c r="A903" s="95" t="s">
        <v>1000</v>
      </c>
      <c r="B903" s="108"/>
      <c r="C903" s="107">
        <v>486300</v>
      </c>
      <c r="D903" s="108"/>
      <c r="E903" s="107"/>
    </row>
    <row r="904" spans="1:8">
      <c r="A904" s="95" t="s">
        <v>1001</v>
      </c>
      <c r="B904" s="108"/>
      <c r="C904" s="107">
        <v>486800</v>
      </c>
      <c r="D904" s="108"/>
      <c r="E904" s="107"/>
    </row>
    <row r="905" spans="1:8">
      <c r="A905" s="93" t="s">
        <v>1002</v>
      </c>
      <c r="B905" s="139">
        <v>151000</v>
      </c>
      <c r="C905" s="139">
        <v>188400</v>
      </c>
      <c r="D905" s="139">
        <v>223600</v>
      </c>
      <c r="E905" s="112">
        <v>249600</v>
      </c>
      <c r="F905" s="112">
        <v>281000</v>
      </c>
      <c r="G905" s="112">
        <v>327000</v>
      </c>
      <c r="H905" s="112">
        <v>371100</v>
      </c>
    </row>
    <row r="906" spans="1:8">
      <c r="A906" s="95" t="s">
        <v>1003</v>
      </c>
      <c r="B906" s="107">
        <v>152400</v>
      </c>
      <c r="C906" s="107">
        <v>190000</v>
      </c>
      <c r="D906" s="107">
        <v>225200</v>
      </c>
      <c r="E906" s="107">
        <v>250800</v>
      </c>
      <c r="F906" s="107">
        <v>282900</v>
      </c>
      <c r="G906" s="107">
        <v>329000</v>
      </c>
      <c r="H906" s="107">
        <v>373800</v>
      </c>
    </row>
    <row r="907" spans="1:8">
      <c r="A907" s="95" t="s">
        <v>1004</v>
      </c>
      <c r="B907" s="107">
        <v>153800</v>
      </c>
      <c r="C907" s="107">
        <v>191600</v>
      </c>
      <c r="D907" s="107">
        <v>226800</v>
      </c>
      <c r="E907" s="107">
        <v>252000</v>
      </c>
      <c r="F907" s="107">
        <v>285000</v>
      </c>
      <c r="G907" s="107">
        <v>331200</v>
      </c>
      <c r="H907" s="107">
        <v>376400</v>
      </c>
    </row>
    <row r="908" spans="1:8">
      <c r="A908" s="95" t="s">
        <v>1005</v>
      </c>
      <c r="B908" s="107">
        <v>155200</v>
      </c>
      <c r="C908" s="107">
        <v>193200</v>
      </c>
      <c r="D908" s="107">
        <v>228400</v>
      </c>
      <c r="E908" s="107">
        <v>253400</v>
      </c>
      <c r="F908" s="107">
        <v>287000</v>
      </c>
      <c r="G908" s="107">
        <v>333400</v>
      </c>
      <c r="H908" s="107">
        <v>379100</v>
      </c>
    </row>
    <row r="909" spans="1:8">
      <c r="A909" s="95" t="s">
        <v>1006</v>
      </c>
      <c r="B909" s="107">
        <v>156400</v>
      </c>
      <c r="C909" s="107">
        <v>194700</v>
      </c>
      <c r="D909" s="107">
        <v>229800</v>
      </c>
      <c r="E909" s="107">
        <v>254600</v>
      </c>
      <c r="F909" s="107">
        <v>289100</v>
      </c>
      <c r="G909" s="107">
        <v>335200</v>
      </c>
      <c r="H909" s="107">
        <v>381500</v>
      </c>
    </row>
    <row r="910" spans="1:8">
      <c r="A910" s="95" t="s">
        <v>1007</v>
      </c>
      <c r="B910" s="107">
        <v>158200</v>
      </c>
      <c r="C910" s="107">
        <v>196200</v>
      </c>
      <c r="D910" s="107">
        <v>231400</v>
      </c>
      <c r="E910" s="107">
        <v>255800</v>
      </c>
      <c r="F910" s="107">
        <v>291200</v>
      </c>
      <c r="G910" s="107">
        <v>337400</v>
      </c>
      <c r="H910" s="107">
        <v>384200</v>
      </c>
    </row>
    <row r="911" spans="1:8">
      <c r="A911" s="95" t="s">
        <v>1008</v>
      </c>
      <c r="B911" s="107">
        <v>159900</v>
      </c>
      <c r="C911" s="107">
        <v>197800</v>
      </c>
      <c r="D911" s="107">
        <v>232900</v>
      </c>
      <c r="E911" s="107">
        <v>257000</v>
      </c>
      <c r="F911" s="107">
        <v>293100</v>
      </c>
      <c r="G911" s="107">
        <v>339400</v>
      </c>
      <c r="H911" s="107">
        <v>386800</v>
      </c>
    </row>
    <row r="912" spans="1:8">
      <c r="A912" s="95" t="s">
        <v>1009</v>
      </c>
      <c r="B912" s="107">
        <v>161500</v>
      </c>
      <c r="C912" s="107">
        <v>199300</v>
      </c>
      <c r="D912" s="107">
        <v>234500</v>
      </c>
      <c r="E912" s="107">
        <v>258000</v>
      </c>
      <c r="F912" s="107">
        <v>295100</v>
      </c>
      <c r="G912" s="107">
        <v>341600</v>
      </c>
      <c r="H912" s="107">
        <v>389500</v>
      </c>
    </row>
    <row r="913" spans="1:8">
      <c r="A913" s="95" t="s">
        <v>1010</v>
      </c>
      <c r="B913" s="107">
        <v>163100</v>
      </c>
      <c r="C913" s="107">
        <v>200900</v>
      </c>
      <c r="D913" s="107">
        <v>235600</v>
      </c>
      <c r="E913" s="107">
        <v>259300</v>
      </c>
      <c r="F913" s="107">
        <v>297100</v>
      </c>
      <c r="G913" s="107">
        <v>343400</v>
      </c>
      <c r="H913" s="107">
        <v>391600</v>
      </c>
    </row>
    <row r="914" spans="1:8">
      <c r="A914" s="95" t="s">
        <v>1011</v>
      </c>
      <c r="B914" s="107">
        <v>164800</v>
      </c>
      <c r="C914" s="107">
        <v>202600</v>
      </c>
      <c r="D914" s="107">
        <v>237100</v>
      </c>
      <c r="E914" s="107">
        <v>260100</v>
      </c>
      <c r="F914" s="107">
        <v>299100</v>
      </c>
      <c r="G914" s="107">
        <v>345500</v>
      </c>
      <c r="H914" s="107">
        <v>393900</v>
      </c>
    </row>
    <row r="915" spans="1:8">
      <c r="A915" s="95" t="s">
        <v>1012</v>
      </c>
      <c r="B915" s="107">
        <v>166400</v>
      </c>
      <c r="C915" s="107">
        <v>204200</v>
      </c>
      <c r="D915" s="107">
        <v>238500</v>
      </c>
      <c r="E915" s="107">
        <v>261100</v>
      </c>
      <c r="F915" s="107">
        <v>301100</v>
      </c>
      <c r="G915" s="107">
        <v>347600</v>
      </c>
      <c r="H915" s="107">
        <v>396100</v>
      </c>
    </row>
    <row r="916" spans="1:8">
      <c r="A916" s="95" t="s">
        <v>1013</v>
      </c>
      <c r="B916" s="107">
        <v>168200</v>
      </c>
      <c r="C916" s="107">
        <v>205900</v>
      </c>
      <c r="D916" s="107">
        <v>239700</v>
      </c>
      <c r="E916" s="107">
        <v>262100</v>
      </c>
      <c r="F916" s="107">
        <v>303100</v>
      </c>
      <c r="G916" s="107">
        <v>349700</v>
      </c>
      <c r="H916" s="107">
        <v>398300</v>
      </c>
    </row>
    <row r="917" spans="1:8">
      <c r="A917" s="95" t="s">
        <v>1014</v>
      </c>
      <c r="B917" s="107">
        <v>169700</v>
      </c>
      <c r="C917" s="107">
        <v>207300</v>
      </c>
      <c r="D917" s="107">
        <v>241300</v>
      </c>
      <c r="E917" s="107">
        <v>263400</v>
      </c>
      <c r="F917" s="107">
        <v>305100</v>
      </c>
      <c r="G917" s="107">
        <v>351200</v>
      </c>
      <c r="H917" s="107">
        <v>400400</v>
      </c>
    </row>
    <row r="918" spans="1:8">
      <c r="A918" s="95" t="s">
        <v>1015</v>
      </c>
      <c r="B918" s="107">
        <v>171600</v>
      </c>
      <c r="C918" s="107">
        <v>208900</v>
      </c>
      <c r="D918" s="107">
        <v>242700</v>
      </c>
      <c r="E918" s="107">
        <v>264600</v>
      </c>
      <c r="F918" s="107">
        <v>307000</v>
      </c>
      <c r="G918" s="107">
        <v>353200</v>
      </c>
      <c r="H918" s="107">
        <v>402400</v>
      </c>
    </row>
    <row r="919" spans="1:8">
      <c r="A919" s="95" t="s">
        <v>1016</v>
      </c>
      <c r="B919" s="107">
        <v>173600</v>
      </c>
      <c r="C919" s="107">
        <v>210500</v>
      </c>
      <c r="D919" s="107">
        <v>243900</v>
      </c>
      <c r="E919" s="107">
        <v>266200</v>
      </c>
      <c r="F919" s="107">
        <v>309100</v>
      </c>
      <c r="G919" s="107">
        <v>355100</v>
      </c>
      <c r="H919" s="107">
        <v>404400</v>
      </c>
    </row>
    <row r="920" spans="1:8">
      <c r="A920" s="95" t="s">
        <v>1017</v>
      </c>
      <c r="B920" s="107">
        <v>175500</v>
      </c>
      <c r="C920" s="107">
        <v>212100</v>
      </c>
      <c r="D920" s="107">
        <v>245300</v>
      </c>
      <c r="E920" s="107">
        <v>267600</v>
      </c>
      <c r="F920" s="107">
        <v>311100</v>
      </c>
      <c r="G920" s="107">
        <v>357100</v>
      </c>
      <c r="H920" s="107">
        <v>406500</v>
      </c>
    </row>
    <row r="921" spans="1:8">
      <c r="A921" s="95" t="s">
        <v>1018</v>
      </c>
      <c r="B921" s="107">
        <v>177400</v>
      </c>
      <c r="C921" s="107">
        <v>213500</v>
      </c>
      <c r="D921" s="107">
        <v>246100</v>
      </c>
      <c r="E921" s="107">
        <v>269100</v>
      </c>
      <c r="F921" s="107">
        <v>313100</v>
      </c>
      <c r="G921" s="107">
        <v>358900</v>
      </c>
      <c r="H921" s="107">
        <v>408300</v>
      </c>
    </row>
    <row r="922" spans="1:8">
      <c r="A922" s="95" t="s">
        <v>1019</v>
      </c>
      <c r="B922" s="107">
        <v>179200</v>
      </c>
      <c r="C922" s="107">
        <v>215100</v>
      </c>
      <c r="D922" s="107">
        <v>247300</v>
      </c>
      <c r="E922" s="107">
        <v>270800</v>
      </c>
      <c r="F922" s="107">
        <v>315100</v>
      </c>
      <c r="G922" s="107">
        <v>360900</v>
      </c>
      <c r="H922" s="107">
        <v>410300</v>
      </c>
    </row>
    <row r="923" spans="1:8">
      <c r="A923" s="95" t="s">
        <v>1020</v>
      </c>
      <c r="B923" s="107">
        <v>181000</v>
      </c>
      <c r="C923" s="107">
        <v>216800</v>
      </c>
      <c r="D923" s="107">
        <v>248500</v>
      </c>
      <c r="E923" s="107">
        <v>272500</v>
      </c>
      <c r="F923" s="107">
        <v>317200</v>
      </c>
      <c r="G923" s="107">
        <v>362900</v>
      </c>
      <c r="H923" s="107">
        <v>412200</v>
      </c>
    </row>
    <row r="924" spans="1:8">
      <c r="A924" s="95" t="s">
        <v>1021</v>
      </c>
      <c r="B924" s="107">
        <v>182900</v>
      </c>
      <c r="C924" s="107">
        <v>218500</v>
      </c>
      <c r="D924" s="107">
        <v>249600</v>
      </c>
      <c r="E924" s="107">
        <v>274200</v>
      </c>
      <c r="F924" s="107">
        <v>319300</v>
      </c>
      <c r="G924" s="107">
        <v>364900</v>
      </c>
      <c r="H924" s="107">
        <v>414300</v>
      </c>
    </row>
    <row r="925" spans="1:8">
      <c r="A925" s="95" t="s">
        <v>1022</v>
      </c>
      <c r="B925" s="107">
        <v>184700</v>
      </c>
      <c r="C925" s="107">
        <v>219800</v>
      </c>
      <c r="D925" s="107">
        <v>251000</v>
      </c>
      <c r="E925" s="107">
        <v>276000</v>
      </c>
      <c r="F925" s="107">
        <v>321100</v>
      </c>
      <c r="G925" s="107">
        <v>366700</v>
      </c>
      <c r="H925" s="107">
        <v>416100</v>
      </c>
    </row>
    <row r="926" spans="1:8">
      <c r="A926" s="95" t="s">
        <v>1023</v>
      </c>
      <c r="B926" s="107">
        <v>186200</v>
      </c>
      <c r="C926" s="107">
        <v>221300</v>
      </c>
      <c r="D926" s="107">
        <v>251900</v>
      </c>
      <c r="E926" s="107">
        <v>277700</v>
      </c>
      <c r="F926" s="107">
        <v>323100</v>
      </c>
      <c r="G926" s="107">
        <v>368700</v>
      </c>
      <c r="H926" s="107">
        <v>417700</v>
      </c>
    </row>
    <row r="927" spans="1:8">
      <c r="A927" s="95" t="s">
        <v>1024</v>
      </c>
      <c r="B927" s="107">
        <v>187700</v>
      </c>
      <c r="C927" s="107">
        <v>222700</v>
      </c>
      <c r="D927" s="107">
        <v>252900</v>
      </c>
      <c r="E927" s="107">
        <v>279400</v>
      </c>
      <c r="F927" s="107">
        <v>324900</v>
      </c>
      <c r="G927" s="107">
        <v>370800</v>
      </c>
      <c r="H927" s="107">
        <v>419300</v>
      </c>
    </row>
    <row r="928" spans="1:8">
      <c r="A928" s="95" t="s">
        <v>1025</v>
      </c>
      <c r="B928" s="107">
        <v>189200</v>
      </c>
      <c r="C928" s="107">
        <v>224200</v>
      </c>
      <c r="D928" s="107">
        <v>254000</v>
      </c>
      <c r="E928" s="107">
        <v>281000</v>
      </c>
      <c r="F928" s="107">
        <v>326900</v>
      </c>
      <c r="G928" s="107">
        <v>372900</v>
      </c>
      <c r="H928" s="107">
        <v>420800</v>
      </c>
    </row>
    <row r="929" spans="1:8">
      <c r="A929" s="95" t="s">
        <v>1026</v>
      </c>
      <c r="B929" s="107">
        <v>190800</v>
      </c>
      <c r="C929" s="107">
        <v>225600</v>
      </c>
      <c r="D929" s="107">
        <v>255200</v>
      </c>
      <c r="E929" s="107">
        <v>282800</v>
      </c>
      <c r="F929" s="107">
        <v>328600</v>
      </c>
      <c r="G929" s="108">
        <v>374300</v>
      </c>
      <c r="H929" s="107">
        <v>422300</v>
      </c>
    </row>
    <row r="930" spans="1:8">
      <c r="A930" s="95" t="s">
        <v>1027</v>
      </c>
      <c r="B930" s="107">
        <v>192100</v>
      </c>
      <c r="C930" s="107">
        <v>227000</v>
      </c>
      <c r="D930" s="107">
        <v>256400</v>
      </c>
      <c r="E930" s="107">
        <v>284500</v>
      </c>
      <c r="F930" s="107">
        <v>330500</v>
      </c>
      <c r="G930" s="108">
        <v>376100</v>
      </c>
      <c r="H930" s="107">
        <v>423600</v>
      </c>
    </row>
    <row r="931" spans="1:8">
      <c r="A931" s="95" t="s">
        <v>1028</v>
      </c>
      <c r="B931" s="107">
        <v>193600</v>
      </c>
      <c r="C931" s="107">
        <v>228300</v>
      </c>
      <c r="D931" s="107">
        <v>257800</v>
      </c>
      <c r="E931" s="107">
        <v>286300</v>
      </c>
      <c r="F931" s="107">
        <v>332500</v>
      </c>
      <c r="G931" s="107">
        <v>377900</v>
      </c>
      <c r="H931" s="107">
        <v>424900</v>
      </c>
    </row>
    <row r="932" spans="1:8">
      <c r="A932" s="95" t="s">
        <v>1029</v>
      </c>
      <c r="B932" s="107">
        <v>195000</v>
      </c>
      <c r="C932" s="107">
        <v>229600</v>
      </c>
      <c r="D932" s="107">
        <v>259300</v>
      </c>
      <c r="E932" s="107">
        <v>287900</v>
      </c>
      <c r="F932" s="107">
        <v>334500</v>
      </c>
      <c r="G932" s="107">
        <v>379600</v>
      </c>
      <c r="H932" s="107">
        <v>426200</v>
      </c>
    </row>
    <row r="933" spans="1:8">
      <c r="A933" s="95" t="s">
        <v>1030</v>
      </c>
      <c r="B933" s="107">
        <v>196500</v>
      </c>
      <c r="C933" s="107">
        <v>230900</v>
      </c>
      <c r="D933" s="107">
        <v>260700</v>
      </c>
      <c r="E933" s="107">
        <v>289600</v>
      </c>
      <c r="F933" s="108">
        <v>335800</v>
      </c>
      <c r="G933" s="107">
        <v>381400</v>
      </c>
      <c r="H933" s="107">
        <v>427500</v>
      </c>
    </row>
    <row r="934" spans="1:8">
      <c r="A934" s="95" t="s">
        <v>1031</v>
      </c>
      <c r="B934" s="107">
        <v>197700</v>
      </c>
      <c r="C934" s="107">
        <v>232300</v>
      </c>
      <c r="D934" s="107">
        <v>262300</v>
      </c>
      <c r="E934" s="107">
        <v>291400</v>
      </c>
      <c r="F934" s="107">
        <v>337600</v>
      </c>
      <c r="G934" s="107">
        <v>382900</v>
      </c>
      <c r="H934" s="107">
        <v>428700</v>
      </c>
    </row>
    <row r="935" spans="1:8">
      <c r="A935" s="95" t="s">
        <v>1032</v>
      </c>
      <c r="B935" s="107">
        <v>199000</v>
      </c>
      <c r="C935" s="107">
        <v>233800</v>
      </c>
      <c r="D935" s="107">
        <v>263900</v>
      </c>
      <c r="E935" s="107">
        <v>293200</v>
      </c>
      <c r="F935" s="107">
        <v>339300</v>
      </c>
      <c r="G935" s="108">
        <v>384500</v>
      </c>
      <c r="H935" s="107">
        <v>429900</v>
      </c>
    </row>
    <row r="936" spans="1:8">
      <c r="A936" s="95" t="s">
        <v>1033</v>
      </c>
      <c r="B936" s="107">
        <v>200300</v>
      </c>
      <c r="C936" s="107">
        <v>235200</v>
      </c>
      <c r="D936" s="107">
        <v>265400</v>
      </c>
      <c r="E936" s="107">
        <v>295100</v>
      </c>
      <c r="F936" s="107">
        <v>341100</v>
      </c>
      <c r="G936" s="108">
        <v>386200</v>
      </c>
      <c r="H936" s="107">
        <v>431000</v>
      </c>
    </row>
    <row r="937" spans="1:8">
      <c r="A937" s="95" t="s">
        <v>1034</v>
      </c>
      <c r="B937" s="107">
        <v>201700</v>
      </c>
      <c r="C937" s="107">
        <v>236200</v>
      </c>
      <c r="D937" s="107">
        <v>266800</v>
      </c>
      <c r="E937" s="107">
        <v>296800</v>
      </c>
      <c r="F937" s="108">
        <v>342800</v>
      </c>
      <c r="G937" s="107">
        <v>387500</v>
      </c>
      <c r="H937" s="107">
        <v>432200</v>
      </c>
    </row>
    <row r="938" spans="1:8">
      <c r="A938" s="95" t="s">
        <v>1035</v>
      </c>
      <c r="B938" s="107">
        <v>203100</v>
      </c>
      <c r="C938" s="107">
        <v>237500</v>
      </c>
      <c r="D938" s="107">
        <v>268500</v>
      </c>
      <c r="E938" s="107">
        <v>298500</v>
      </c>
      <c r="F938" s="107">
        <v>344600</v>
      </c>
      <c r="G938" s="107">
        <v>388800</v>
      </c>
      <c r="H938" s="107">
        <v>433400</v>
      </c>
    </row>
    <row r="939" spans="1:8">
      <c r="A939" s="95" t="s">
        <v>1036</v>
      </c>
      <c r="B939" s="107">
        <v>204400</v>
      </c>
      <c r="C939" s="107">
        <v>238500</v>
      </c>
      <c r="D939" s="107">
        <v>270100</v>
      </c>
      <c r="E939" s="107">
        <v>300300</v>
      </c>
      <c r="F939" s="107">
        <v>346500</v>
      </c>
      <c r="G939" s="107">
        <v>390100</v>
      </c>
      <c r="H939" s="107">
        <v>434600</v>
      </c>
    </row>
    <row r="940" spans="1:8">
      <c r="A940" s="95" t="s">
        <v>1037</v>
      </c>
      <c r="B940" s="107">
        <v>205800</v>
      </c>
      <c r="C940" s="107">
        <v>239700</v>
      </c>
      <c r="D940" s="107">
        <v>271700</v>
      </c>
      <c r="E940" s="107">
        <v>302100</v>
      </c>
      <c r="F940" s="107">
        <v>348300</v>
      </c>
      <c r="G940" s="107">
        <v>391300</v>
      </c>
      <c r="H940" s="107">
        <v>435800</v>
      </c>
    </row>
    <row r="941" spans="1:8">
      <c r="A941" s="95" t="s">
        <v>1038</v>
      </c>
      <c r="B941" s="107">
        <v>206900</v>
      </c>
      <c r="C941" s="107">
        <v>241000</v>
      </c>
      <c r="D941" s="107">
        <v>273200</v>
      </c>
      <c r="E941" s="107">
        <v>303400</v>
      </c>
      <c r="F941" s="107">
        <v>350100</v>
      </c>
      <c r="G941" s="107">
        <v>392400</v>
      </c>
      <c r="H941" s="107">
        <v>437100</v>
      </c>
    </row>
    <row r="942" spans="1:8">
      <c r="A942" s="95" t="s">
        <v>1039</v>
      </c>
      <c r="B942" s="107">
        <v>208200</v>
      </c>
      <c r="C942" s="107">
        <v>242300</v>
      </c>
      <c r="D942" s="107">
        <v>274700</v>
      </c>
      <c r="E942" s="107">
        <v>305100</v>
      </c>
      <c r="F942" s="107">
        <v>351800</v>
      </c>
      <c r="G942" s="107">
        <v>393600</v>
      </c>
      <c r="H942" s="107">
        <v>437900</v>
      </c>
    </row>
    <row r="943" spans="1:8">
      <c r="A943" s="95" t="s">
        <v>1040</v>
      </c>
      <c r="B943" s="107">
        <v>209500</v>
      </c>
      <c r="C943" s="107">
        <v>243400</v>
      </c>
      <c r="D943" s="107">
        <v>276300</v>
      </c>
      <c r="E943" s="107">
        <v>306600</v>
      </c>
      <c r="F943" s="107">
        <v>353400</v>
      </c>
      <c r="G943" s="107">
        <v>394700</v>
      </c>
      <c r="H943" s="107">
        <v>438300</v>
      </c>
    </row>
    <row r="944" spans="1:8">
      <c r="A944" s="95" t="s">
        <v>1041</v>
      </c>
      <c r="B944" s="107">
        <v>210800</v>
      </c>
      <c r="C944" s="107">
        <v>244700</v>
      </c>
      <c r="D944" s="107">
        <v>277700</v>
      </c>
      <c r="E944" s="107">
        <v>308200</v>
      </c>
      <c r="F944" s="107">
        <v>355100</v>
      </c>
      <c r="G944" s="107">
        <v>395800</v>
      </c>
      <c r="H944" s="107">
        <v>439000</v>
      </c>
    </row>
    <row r="945" spans="1:8">
      <c r="A945" s="95" t="s">
        <v>1042</v>
      </c>
      <c r="B945" s="107">
        <v>211900</v>
      </c>
      <c r="C945" s="107">
        <v>246000</v>
      </c>
      <c r="D945" s="107">
        <v>279200</v>
      </c>
      <c r="E945" s="107">
        <v>309900</v>
      </c>
      <c r="F945" s="107">
        <v>356300</v>
      </c>
      <c r="G945" s="107">
        <v>396600</v>
      </c>
      <c r="H945" s="107">
        <v>439500</v>
      </c>
    </row>
    <row r="946" spans="1:8">
      <c r="A946" s="95" t="s">
        <v>1043</v>
      </c>
      <c r="B946" s="107">
        <v>213100</v>
      </c>
      <c r="C946" s="107">
        <v>247000</v>
      </c>
      <c r="D946" s="107">
        <v>280800</v>
      </c>
      <c r="E946" s="108">
        <v>311600</v>
      </c>
      <c r="F946" s="107">
        <v>357400</v>
      </c>
      <c r="G946" s="107">
        <v>397400</v>
      </c>
      <c r="H946" s="107">
        <v>439900</v>
      </c>
    </row>
    <row r="947" spans="1:8">
      <c r="A947" s="95" t="s">
        <v>1044</v>
      </c>
      <c r="B947" s="107">
        <v>214300</v>
      </c>
      <c r="C947" s="107">
        <v>248200</v>
      </c>
      <c r="D947" s="107">
        <v>282500</v>
      </c>
      <c r="E947" s="108">
        <v>313200</v>
      </c>
      <c r="F947" s="107">
        <v>358600</v>
      </c>
      <c r="G947" s="107">
        <v>398200</v>
      </c>
      <c r="H947" s="107">
        <v>440300</v>
      </c>
    </row>
    <row r="948" spans="1:8">
      <c r="A948" s="95" t="s">
        <v>1045</v>
      </c>
      <c r="B948" s="107">
        <v>215500</v>
      </c>
      <c r="C948" s="107">
        <v>249300</v>
      </c>
      <c r="D948" s="107">
        <v>284200</v>
      </c>
      <c r="E948" s="108">
        <v>314900</v>
      </c>
      <c r="F948" s="107">
        <v>359800</v>
      </c>
      <c r="G948" s="107">
        <v>399000</v>
      </c>
      <c r="H948" s="107">
        <v>440700</v>
      </c>
    </row>
    <row r="949" spans="1:8">
      <c r="A949" s="95" t="s">
        <v>1046</v>
      </c>
      <c r="B949" s="107">
        <v>216700</v>
      </c>
      <c r="C949" s="107">
        <v>250400</v>
      </c>
      <c r="D949" s="107">
        <v>285700</v>
      </c>
      <c r="E949" s="108">
        <v>315800</v>
      </c>
      <c r="F949" s="107">
        <v>361000</v>
      </c>
      <c r="G949" s="107">
        <v>399400</v>
      </c>
      <c r="H949" s="107">
        <v>441100</v>
      </c>
    </row>
    <row r="950" spans="1:8">
      <c r="A950" s="95" t="s">
        <v>1047</v>
      </c>
      <c r="B950" s="107">
        <v>217800</v>
      </c>
      <c r="C950" s="107">
        <v>251700</v>
      </c>
      <c r="D950" s="107">
        <v>287400</v>
      </c>
      <c r="E950" s="107">
        <v>317200</v>
      </c>
      <c r="F950" s="107">
        <v>361800</v>
      </c>
      <c r="G950" s="107">
        <v>400000</v>
      </c>
      <c r="H950" s="107">
        <v>441500</v>
      </c>
    </row>
    <row r="951" spans="1:8">
      <c r="A951" s="95" t="s">
        <v>1048</v>
      </c>
      <c r="B951" s="107">
        <v>218800</v>
      </c>
      <c r="C951" s="107">
        <v>253000</v>
      </c>
      <c r="D951" s="107">
        <v>289100</v>
      </c>
      <c r="E951" s="107">
        <v>318700</v>
      </c>
      <c r="F951" s="107">
        <v>363000</v>
      </c>
      <c r="G951" s="107">
        <v>400500</v>
      </c>
      <c r="H951" s="107">
        <v>441900</v>
      </c>
    </row>
    <row r="952" spans="1:8">
      <c r="A952" s="95" t="s">
        <v>1049</v>
      </c>
      <c r="B952" s="107">
        <v>219900</v>
      </c>
      <c r="C952" s="107">
        <v>254200</v>
      </c>
      <c r="D952" s="107">
        <v>290700</v>
      </c>
      <c r="E952" s="107">
        <v>320300</v>
      </c>
      <c r="F952" s="107">
        <v>364100</v>
      </c>
      <c r="G952" s="107">
        <v>400900</v>
      </c>
      <c r="H952" s="107">
        <v>442200</v>
      </c>
    </row>
    <row r="953" spans="1:8">
      <c r="A953" s="95" t="s">
        <v>1050</v>
      </c>
      <c r="B953" s="107">
        <v>220900</v>
      </c>
      <c r="C953" s="107">
        <v>255800</v>
      </c>
      <c r="D953" s="107">
        <v>291900</v>
      </c>
      <c r="E953" s="107">
        <v>321700</v>
      </c>
      <c r="F953" s="107">
        <v>365100</v>
      </c>
      <c r="G953" s="107">
        <v>401300</v>
      </c>
      <c r="H953" s="107">
        <v>442500</v>
      </c>
    </row>
    <row r="954" spans="1:8">
      <c r="A954" s="95" t="s">
        <v>1051</v>
      </c>
      <c r="B954" s="107">
        <v>221900</v>
      </c>
      <c r="C954" s="107">
        <v>257200</v>
      </c>
      <c r="D954" s="107">
        <v>293500</v>
      </c>
      <c r="E954" s="107">
        <v>323000</v>
      </c>
      <c r="F954" s="107">
        <v>366100</v>
      </c>
      <c r="G954" s="107">
        <v>401600</v>
      </c>
      <c r="H954" s="107">
        <v>442900</v>
      </c>
    </row>
    <row r="955" spans="1:8">
      <c r="A955" s="95" t="s">
        <v>1052</v>
      </c>
      <c r="B955" s="107">
        <v>222800</v>
      </c>
      <c r="C955" s="107">
        <v>258400</v>
      </c>
      <c r="D955" s="107">
        <v>294800</v>
      </c>
      <c r="E955" s="107">
        <v>324200</v>
      </c>
      <c r="F955" s="107">
        <v>367100</v>
      </c>
      <c r="G955" s="107">
        <v>401900</v>
      </c>
      <c r="H955" s="107">
        <v>443200</v>
      </c>
    </row>
    <row r="956" spans="1:8">
      <c r="A956" s="95" t="s">
        <v>1053</v>
      </c>
      <c r="B956" s="107">
        <v>223800</v>
      </c>
      <c r="C956" s="107">
        <v>259600</v>
      </c>
      <c r="D956" s="107">
        <v>296400</v>
      </c>
      <c r="E956" s="107">
        <v>325500</v>
      </c>
      <c r="F956" s="107">
        <v>368100</v>
      </c>
      <c r="G956" s="107">
        <v>402200</v>
      </c>
      <c r="H956" s="107">
        <v>443500</v>
      </c>
    </row>
    <row r="957" spans="1:8">
      <c r="A957" s="95" t="s">
        <v>1054</v>
      </c>
      <c r="B957" s="107">
        <v>224100</v>
      </c>
      <c r="C957" s="107">
        <v>260700</v>
      </c>
      <c r="D957" s="107">
        <v>297700</v>
      </c>
      <c r="E957" s="107">
        <v>326600</v>
      </c>
      <c r="F957" s="107">
        <v>368900</v>
      </c>
      <c r="G957" s="107">
        <v>402500</v>
      </c>
      <c r="H957" s="107">
        <v>443800</v>
      </c>
    </row>
    <row r="958" spans="1:8">
      <c r="A958" s="95" t="s">
        <v>1055</v>
      </c>
      <c r="B958" s="107">
        <v>224900</v>
      </c>
      <c r="C958" s="107">
        <v>262000</v>
      </c>
      <c r="D958" s="107">
        <v>299200</v>
      </c>
      <c r="E958" s="107">
        <v>327600</v>
      </c>
      <c r="F958" s="107">
        <v>369700</v>
      </c>
      <c r="G958" s="107">
        <v>402800</v>
      </c>
      <c r="H958" s="107"/>
    </row>
    <row r="959" spans="1:8">
      <c r="A959" s="95" t="s">
        <v>1056</v>
      </c>
      <c r="B959" s="107">
        <v>225600</v>
      </c>
      <c r="C959" s="107">
        <v>263300</v>
      </c>
      <c r="D959" s="107">
        <v>300600</v>
      </c>
      <c r="E959" s="107">
        <v>328700</v>
      </c>
      <c r="F959" s="107">
        <v>370600</v>
      </c>
      <c r="G959" s="107">
        <v>403100</v>
      </c>
      <c r="H959" s="107"/>
    </row>
    <row r="960" spans="1:8">
      <c r="A960" s="95" t="s">
        <v>1057</v>
      </c>
      <c r="B960" s="107">
        <v>226400</v>
      </c>
      <c r="C960" s="107">
        <v>264400</v>
      </c>
      <c r="D960" s="107">
        <v>302100</v>
      </c>
      <c r="E960" s="107">
        <v>329700</v>
      </c>
      <c r="F960" s="107">
        <v>371500</v>
      </c>
      <c r="G960" s="107">
        <v>403400</v>
      </c>
      <c r="H960" s="107"/>
    </row>
    <row r="961" spans="1:8">
      <c r="A961" s="95" t="s">
        <v>1058</v>
      </c>
      <c r="B961" s="107">
        <v>227100</v>
      </c>
      <c r="C961" s="107">
        <v>265200</v>
      </c>
      <c r="D961" s="107">
        <v>303100</v>
      </c>
      <c r="E961" s="107">
        <v>330200</v>
      </c>
      <c r="F961" s="107">
        <v>372000</v>
      </c>
      <c r="G961" s="107">
        <v>403700</v>
      </c>
      <c r="H961" s="107"/>
    </row>
    <row r="962" spans="1:8">
      <c r="A962" s="95" t="s">
        <v>1059</v>
      </c>
      <c r="B962" s="107">
        <v>228000</v>
      </c>
      <c r="C962" s="107">
        <v>266500</v>
      </c>
      <c r="D962" s="107">
        <v>304300</v>
      </c>
      <c r="E962" s="107">
        <v>331100</v>
      </c>
      <c r="F962" s="107">
        <v>372800</v>
      </c>
      <c r="G962" s="107">
        <v>404000</v>
      </c>
      <c r="H962" s="107"/>
    </row>
    <row r="963" spans="1:8">
      <c r="A963" s="95" t="s">
        <v>1060</v>
      </c>
      <c r="B963" s="107">
        <v>228700</v>
      </c>
      <c r="C963" s="107">
        <v>267800</v>
      </c>
      <c r="D963" s="107">
        <v>305500</v>
      </c>
      <c r="E963" s="107">
        <v>331900</v>
      </c>
      <c r="F963" s="107">
        <v>373600</v>
      </c>
      <c r="G963" s="107">
        <v>404300</v>
      </c>
      <c r="H963" s="107"/>
    </row>
    <row r="964" spans="1:8">
      <c r="A964" s="95" t="s">
        <v>1061</v>
      </c>
      <c r="B964" s="107">
        <v>229400</v>
      </c>
      <c r="C964" s="107">
        <v>269100</v>
      </c>
      <c r="D964" s="107">
        <v>306900</v>
      </c>
      <c r="E964" s="107">
        <v>332800</v>
      </c>
      <c r="F964" s="107">
        <v>374400</v>
      </c>
      <c r="G964" s="107">
        <v>404700</v>
      </c>
      <c r="H964" s="107"/>
    </row>
    <row r="965" spans="1:8">
      <c r="A965" s="95" t="s">
        <v>1062</v>
      </c>
      <c r="B965" s="107">
        <v>230300</v>
      </c>
      <c r="C965" s="107">
        <v>270000</v>
      </c>
      <c r="D965" s="107">
        <v>308200</v>
      </c>
      <c r="E965" s="107">
        <v>333600</v>
      </c>
      <c r="F965" s="107">
        <v>374800</v>
      </c>
      <c r="G965" s="107">
        <v>404900</v>
      </c>
      <c r="H965" s="107"/>
    </row>
    <row r="966" spans="1:8">
      <c r="A966" s="95" t="s">
        <v>1063</v>
      </c>
      <c r="B966" s="107">
        <v>231000</v>
      </c>
      <c r="C966" s="107">
        <v>271200</v>
      </c>
      <c r="D966" s="107">
        <v>309400</v>
      </c>
      <c r="E966" s="107">
        <v>333900</v>
      </c>
      <c r="F966" s="107">
        <v>375500</v>
      </c>
      <c r="G966" s="107">
        <v>405200</v>
      </c>
      <c r="H966" s="107"/>
    </row>
    <row r="967" spans="1:8">
      <c r="A967" s="95" t="s">
        <v>1064</v>
      </c>
      <c r="B967" s="107">
        <v>231900</v>
      </c>
      <c r="C967" s="107">
        <v>272500</v>
      </c>
      <c r="D967" s="107">
        <v>310700</v>
      </c>
      <c r="E967" s="107">
        <v>334500</v>
      </c>
      <c r="F967" s="107">
        <v>376200</v>
      </c>
      <c r="G967" s="107">
        <v>405500</v>
      </c>
      <c r="H967" s="107"/>
    </row>
    <row r="968" spans="1:8">
      <c r="A968" s="95" t="s">
        <v>1065</v>
      </c>
      <c r="B968" s="107">
        <v>232900</v>
      </c>
      <c r="C968" s="107">
        <v>273800</v>
      </c>
      <c r="D968" s="107">
        <v>311900</v>
      </c>
      <c r="E968" s="107">
        <v>335200</v>
      </c>
      <c r="F968" s="107">
        <v>376900</v>
      </c>
      <c r="G968" s="107">
        <v>405800</v>
      </c>
      <c r="H968" s="107"/>
    </row>
    <row r="969" spans="1:8">
      <c r="A969" s="95" t="s">
        <v>1066</v>
      </c>
      <c r="B969" s="107">
        <v>233500</v>
      </c>
      <c r="C969" s="107">
        <v>274600</v>
      </c>
      <c r="D969" s="107">
        <v>313300</v>
      </c>
      <c r="E969" s="107">
        <v>335800</v>
      </c>
      <c r="F969" s="107">
        <v>377300</v>
      </c>
      <c r="G969" s="107">
        <v>406000</v>
      </c>
      <c r="H969" s="107"/>
    </row>
    <row r="970" spans="1:8">
      <c r="A970" s="95" t="s">
        <v>1067</v>
      </c>
      <c r="B970" s="107">
        <v>234200</v>
      </c>
      <c r="C970" s="107">
        <v>275700</v>
      </c>
      <c r="D970" s="107">
        <v>314100</v>
      </c>
      <c r="E970" s="107">
        <v>336500</v>
      </c>
      <c r="F970" s="107">
        <v>377900</v>
      </c>
      <c r="G970" s="107"/>
      <c r="H970" s="107"/>
    </row>
    <row r="971" spans="1:8">
      <c r="A971" s="95" t="s">
        <v>1068</v>
      </c>
      <c r="B971" s="107">
        <v>234900</v>
      </c>
      <c r="C971" s="107">
        <v>276600</v>
      </c>
      <c r="D971" s="107">
        <v>314900</v>
      </c>
      <c r="E971" s="107">
        <v>337200</v>
      </c>
      <c r="F971" s="107">
        <v>378600</v>
      </c>
      <c r="G971" s="107"/>
      <c r="H971" s="109"/>
    </row>
    <row r="972" spans="1:8">
      <c r="A972" s="95" t="s">
        <v>1069</v>
      </c>
      <c r="B972" s="107">
        <v>235600</v>
      </c>
      <c r="C972" s="107">
        <v>277700</v>
      </c>
      <c r="D972" s="107">
        <v>315700</v>
      </c>
      <c r="E972" s="107">
        <v>337900</v>
      </c>
      <c r="F972" s="107">
        <v>379200</v>
      </c>
      <c r="G972" s="107"/>
      <c r="H972" s="109"/>
    </row>
    <row r="973" spans="1:8">
      <c r="A973" s="95" t="s">
        <v>1070</v>
      </c>
      <c r="B973" s="107">
        <v>236300</v>
      </c>
      <c r="C973" s="107">
        <v>278700</v>
      </c>
      <c r="D973" s="107">
        <v>316300</v>
      </c>
      <c r="E973" s="107">
        <v>338600</v>
      </c>
      <c r="F973" s="107">
        <v>379600</v>
      </c>
      <c r="G973" s="107"/>
      <c r="H973" s="109"/>
    </row>
    <row r="974" spans="1:8">
      <c r="A974" s="95" t="s">
        <v>1071</v>
      </c>
      <c r="B974" s="107">
        <v>236900</v>
      </c>
      <c r="C974" s="107">
        <v>279700</v>
      </c>
      <c r="D974" s="107">
        <v>317000</v>
      </c>
      <c r="E974" s="107">
        <v>339100</v>
      </c>
      <c r="F974" s="107">
        <v>380100</v>
      </c>
      <c r="G974" s="107"/>
      <c r="H974" s="109"/>
    </row>
    <row r="975" spans="1:8">
      <c r="A975" s="95" t="s">
        <v>1072</v>
      </c>
      <c r="B975" s="107">
        <v>237500</v>
      </c>
      <c r="C975" s="107">
        <v>280800</v>
      </c>
      <c r="D975" s="107">
        <v>317700</v>
      </c>
      <c r="E975" s="107">
        <v>339700</v>
      </c>
      <c r="F975" s="107">
        <v>380600</v>
      </c>
      <c r="G975" s="107"/>
      <c r="H975" s="109"/>
    </row>
    <row r="976" spans="1:8">
      <c r="A976" s="95" t="s">
        <v>1073</v>
      </c>
      <c r="B976" s="107">
        <v>238000</v>
      </c>
      <c r="C976" s="107">
        <v>281900</v>
      </c>
      <c r="D976" s="107">
        <v>318300</v>
      </c>
      <c r="E976" s="107">
        <v>340300</v>
      </c>
      <c r="F976" s="107">
        <v>381100</v>
      </c>
      <c r="G976" s="107"/>
      <c r="H976" s="109"/>
    </row>
    <row r="977" spans="1:8">
      <c r="A977" s="95" t="s">
        <v>1074</v>
      </c>
      <c r="B977" s="107">
        <v>238700</v>
      </c>
      <c r="C977" s="107">
        <v>282500</v>
      </c>
      <c r="D977" s="107">
        <v>319000</v>
      </c>
      <c r="E977" s="107">
        <v>340600</v>
      </c>
      <c r="F977" s="107">
        <v>381700</v>
      </c>
      <c r="G977" s="107"/>
      <c r="H977" s="109"/>
    </row>
    <row r="978" spans="1:8">
      <c r="A978" s="95" t="s">
        <v>1075</v>
      </c>
      <c r="B978" s="107">
        <v>239400</v>
      </c>
      <c r="C978" s="107">
        <v>283200</v>
      </c>
      <c r="D978" s="107">
        <v>319200</v>
      </c>
      <c r="E978" s="107">
        <v>341200</v>
      </c>
      <c r="F978" s="107">
        <v>382200</v>
      </c>
      <c r="G978" s="107"/>
      <c r="H978" s="109"/>
    </row>
    <row r="979" spans="1:8">
      <c r="A979" s="95" t="s">
        <v>1076</v>
      </c>
      <c r="B979" s="107">
        <v>240100</v>
      </c>
      <c r="C979" s="107">
        <v>283700</v>
      </c>
      <c r="D979" s="107">
        <v>319800</v>
      </c>
      <c r="E979" s="107">
        <v>341700</v>
      </c>
      <c r="F979" s="107">
        <v>382800</v>
      </c>
      <c r="G979" s="107"/>
      <c r="H979" s="109"/>
    </row>
    <row r="980" spans="1:8">
      <c r="A980" s="95" t="s">
        <v>1077</v>
      </c>
      <c r="B980" s="107">
        <v>240600</v>
      </c>
      <c r="C980" s="107">
        <v>284500</v>
      </c>
      <c r="D980" s="107">
        <v>320400</v>
      </c>
      <c r="E980" s="107">
        <v>342300</v>
      </c>
      <c r="F980" s="107">
        <v>383400</v>
      </c>
      <c r="G980" s="107"/>
      <c r="H980" s="109"/>
    </row>
    <row r="981" spans="1:8">
      <c r="A981" s="95" t="s">
        <v>1078</v>
      </c>
      <c r="B981" s="107">
        <v>241000</v>
      </c>
      <c r="C981" s="107">
        <v>285300</v>
      </c>
      <c r="D981" s="107">
        <v>321000</v>
      </c>
      <c r="E981" s="107">
        <v>342800</v>
      </c>
      <c r="F981" s="107">
        <v>383900</v>
      </c>
      <c r="G981" s="107"/>
      <c r="H981" s="109"/>
    </row>
    <row r="982" spans="1:8">
      <c r="A982" s="95" t="s">
        <v>1079</v>
      </c>
      <c r="B982" s="107">
        <v>241600</v>
      </c>
      <c r="C982" s="107">
        <v>285900</v>
      </c>
      <c r="D982" s="107">
        <v>321500</v>
      </c>
      <c r="E982" s="107">
        <v>343300</v>
      </c>
      <c r="F982" s="107">
        <v>384400</v>
      </c>
      <c r="G982" s="107"/>
      <c r="H982" s="109"/>
    </row>
    <row r="983" spans="1:8">
      <c r="A983" s="95" t="s">
        <v>1080</v>
      </c>
      <c r="B983" s="107">
        <v>242200</v>
      </c>
      <c r="C983" s="107">
        <v>286500</v>
      </c>
      <c r="D983" s="107">
        <v>322000</v>
      </c>
      <c r="E983" s="107">
        <v>343800</v>
      </c>
      <c r="F983" s="107">
        <v>384900</v>
      </c>
      <c r="G983" s="107"/>
      <c r="H983" s="109"/>
    </row>
    <row r="984" spans="1:8">
      <c r="A984" s="95" t="s">
        <v>1081</v>
      </c>
      <c r="B984" s="107">
        <v>242800</v>
      </c>
      <c r="C984" s="107">
        <v>287100</v>
      </c>
      <c r="D984" s="107">
        <v>322500</v>
      </c>
      <c r="E984" s="107">
        <v>344200</v>
      </c>
      <c r="F984" s="107">
        <v>385400</v>
      </c>
      <c r="G984" s="107"/>
      <c r="H984" s="109"/>
    </row>
    <row r="985" spans="1:8">
      <c r="A985" s="95" t="s">
        <v>1082</v>
      </c>
      <c r="B985" s="107">
        <v>243100</v>
      </c>
      <c r="C985" s="107">
        <v>287800</v>
      </c>
      <c r="D985" s="107">
        <v>323100</v>
      </c>
      <c r="E985" s="107">
        <v>344500</v>
      </c>
      <c r="F985" s="107">
        <v>385700</v>
      </c>
      <c r="G985" s="107"/>
      <c r="H985" s="109"/>
    </row>
    <row r="986" spans="1:8">
      <c r="A986" s="95" t="s">
        <v>1083</v>
      </c>
      <c r="B986" s="107">
        <v>243500</v>
      </c>
      <c r="C986" s="107">
        <v>288300</v>
      </c>
      <c r="D986" s="107">
        <v>323600</v>
      </c>
      <c r="E986" s="107">
        <v>344800</v>
      </c>
      <c r="F986" s="107">
        <v>386200</v>
      </c>
      <c r="G986" s="109"/>
      <c r="H986" s="109"/>
    </row>
    <row r="987" spans="1:8">
      <c r="A987" s="95" t="s">
        <v>1084</v>
      </c>
      <c r="B987" s="107">
        <v>243900</v>
      </c>
      <c r="C987" s="107">
        <v>288700</v>
      </c>
      <c r="D987" s="107">
        <v>324000</v>
      </c>
      <c r="E987" s="107">
        <v>345200</v>
      </c>
      <c r="F987" s="107">
        <v>386600</v>
      </c>
      <c r="G987" s="109"/>
      <c r="H987" s="109"/>
    </row>
    <row r="988" spans="1:8">
      <c r="A988" s="95" t="s">
        <v>1085</v>
      </c>
      <c r="B988" s="107">
        <v>244200</v>
      </c>
      <c r="C988" s="107">
        <v>289100</v>
      </c>
      <c r="D988" s="107">
        <v>324500</v>
      </c>
      <c r="E988" s="107">
        <v>345500</v>
      </c>
      <c r="F988" s="107">
        <v>387000</v>
      </c>
      <c r="G988" s="109"/>
      <c r="H988" s="109"/>
    </row>
    <row r="989" spans="1:8">
      <c r="A989" s="95" t="s">
        <v>1086</v>
      </c>
      <c r="B989" s="107">
        <v>244500</v>
      </c>
      <c r="C989" s="107">
        <v>289300</v>
      </c>
      <c r="D989" s="107">
        <v>325000</v>
      </c>
      <c r="E989" s="107">
        <v>346000</v>
      </c>
      <c r="F989" s="107">
        <v>387400</v>
      </c>
      <c r="G989" s="109"/>
      <c r="H989" s="109"/>
    </row>
    <row r="990" spans="1:8">
      <c r="A990" s="95" t="s">
        <v>1087</v>
      </c>
      <c r="B990" s="107"/>
      <c r="C990" s="107">
        <v>289500</v>
      </c>
      <c r="D990" s="107">
        <v>325400</v>
      </c>
      <c r="E990" s="107">
        <v>346300</v>
      </c>
      <c r="F990" s="115"/>
      <c r="G990" s="109"/>
      <c r="H990" s="109"/>
    </row>
    <row r="991" spans="1:8">
      <c r="A991" s="95" t="s">
        <v>1088</v>
      </c>
      <c r="B991" s="107"/>
      <c r="C991" s="107">
        <v>289700</v>
      </c>
      <c r="D991" s="107">
        <v>325600</v>
      </c>
      <c r="E991" s="107">
        <v>346600</v>
      </c>
      <c r="F991" s="107"/>
      <c r="G991" s="109"/>
      <c r="H991" s="109"/>
    </row>
    <row r="992" spans="1:8">
      <c r="A992" s="95" t="s">
        <v>1089</v>
      </c>
      <c r="B992" s="107"/>
      <c r="C992" s="107">
        <v>289900</v>
      </c>
      <c r="D992" s="107">
        <v>326000</v>
      </c>
      <c r="E992" s="107">
        <v>346900</v>
      </c>
      <c r="F992" s="107"/>
      <c r="G992" s="109"/>
      <c r="H992" s="109"/>
    </row>
    <row r="993" spans="1:8">
      <c r="A993" s="95" t="s">
        <v>1090</v>
      </c>
      <c r="B993" s="107"/>
      <c r="C993" s="107">
        <v>290300</v>
      </c>
      <c r="D993" s="107">
        <v>326400</v>
      </c>
      <c r="E993" s="107">
        <v>347300</v>
      </c>
      <c r="F993" s="107"/>
      <c r="G993" s="109"/>
      <c r="H993" s="109"/>
    </row>
    <row r="994" spans="1:8">
      <c r="A994" s="95" t="s">
        <v>1091</v>
      </c>
      <c r="B994" s="107"/>
      <c r="C994" s="107">
        <v>290500</v>
      </c>
      <c r="D994" s="107">
        <v>326800</v>
      </c>
      <c r="E994" s="107">
        <v>347600</v>
      </c>
      <c r="F994" s="107"/>
      <c r="G994" s="109"/>
      <c r="H994" s="109"/>
    </row>
    <row r="995" spans="1:8">
      <c r="A995" s="95" t="s">
        <v>1092</v>
      </c>
      <c r="B995" s="107"/>
      <c r="C995" s="107">
        <v>290700</v>
      </c>
      <c r="D995" s="107">
        <v>327200</v>
      </c>
      <c r="E995" s="107">
        <v>348000</v>
      </c>
      <c r="F995" s="107"/>
      <c r="G995" s="109"/>
      <c r="H995" s="109"/>
    </row>
    <row r="996" spans="1:8">
      <c r="A996" s="95" t="s">
        <v>1093</v>
      </c>
      <c r="B996" s="107"/>
      <c r="C996" s="107">
        <v>290900</v>
      </c>
      <c r="D996" s="107">
        <v>327600</v>
      </c>
      <c r="E996" s="107">
        <v>348300</v>
      </c>
      <c r="F996" s="107"/>
      <c r="G996" s="109"/>
      <c r="H996" s="109"/>
    </row>
    <row r="997" spans="1:8">
      <c r="A997" s="95" t="s">
        <v>1094</v>
      </c>
      <c r="B997" s="107"/>
      <c r="C997" s="107">
        <v>291300</v>
      </c>
      <c r="D997" s="107">
        <v>327900</v>
      </c>
      <c r="E997" s="107">
        <v>348700</v>
      </c>
      <c r="F997" s="107"/>
      <c r="G997" s="109"/>
      <c r="H997" s="109"/>
    </row>
    <row r="998" spans="1:8">
      <c r="A998" s="95" t="s">
        <v>1095</v>
      </c>
      <c r="B998" s="107"/>
      <c r="C998" s="107">
        <v>291500</v>
      </c>
      <c r="D998" s="107">
        <v>328100</v>
      </c>
      <c r="E998" s="107">
        <v>349000</v>
      </c>
      <c r="F998" s="107"/>
      <c r="G998" s="109"/>
      <c r="H998" s="109"/>
    </row>
    <row r="999" spans="1:8">
      <c r="A999" s="95" t="s">
        <v>1096</v>
      </c>
      <c r="B999" s="107"/>
      <c r="C999" s="107">
        <v>291700</v>
      </c>
      <c r="D999" s="107">
        <v>328500</v>
      </c>
      <c r="E999" s="107">
        <v>349300</v>
      </c>
      <c r="F999" s="107"/>
      <c r="G999" s="109"/>
      <c r="H999" s="109"/>
    </row>
    <row r="1000" spans="1:8">
      <c r="A1000" s="95" t="s">
        <v>1097</v>
      </c>
      <c r="B1000" s="107"/>
      <c r="C1000" s="107">
        <v>292000</v>
      </c>
      <c r="D1000" s="107">
        <v>328800</v>
      </c>
      <c r="E1000" s="107">
        <v>349600</v>
      </c>
      <c r="F1000" s="107"/>
      <c r="G1000" s="109"/>
      <c r="H1000" s="109"/>
    </row>
    <row r="1001" spans="1:8">
      <c r="A1001" s="95" t="s">
        <v>1098</v>
      </c>
      <c r="B1001" s="107"/>
      <c r="C1001" s="107">
        <v>292400</v>
      </c>
      <c r="D1001" s="107">
        <v>329000</v>
      </c>
      <c r="E1001" s="107">
        <v>349900</v>
      </c>
      <c r="F1001" s="107"/>
      <c r="G1001" s="109"/>
      <c r="H1001" s="109"/>
    </row>
    <row r="1002" spans="1:8">
      <c r="A1002" s="95" t="s">
        <v>1099</v>
      </c>
      <c r="B1002" s="107"/>
      <c r="C1002" s="107">
        <v>292700</v>
      </c>
      <c r="D1002" s="107">
        <v>329300</v>
      </c>
      <c r="E1002" s="107">
        <v>350300</v>
      </c>
      <c r="F1002" s="107"/>
      <c r="G1002" s="109"/>
      <c r="H1002" s="109"/>
    </row>
    <row r="1003" spans="1:8">
      <c r="A1003" s="95" t="s">
        <v>1100</v>
      </c>
      <c r="B1003" s="107"/>
      <c r="C1003" s="107">
        <v>292900</v>
      </c>
      <c r="D1003" s="107">
        <v>329600</v>
      </c>
      <c r="E1003" s="107">
        <v>350700</v>
      </c>
      <c r="F1003" s="107"/>
      <c r="G1003" s="109"/>
      <c r="H1003" s="109"/>
    </row>
    <row r="1004" spans="1:8">
      <c r="A1004" s="95" t="s">
        <v>1101</v>
      </c>
      <c r="B1004" s="107"/>
      <c r="C1004" s="107">
        <v>293200</v>
      </c>
      <c r="D1004" s="107">
        <v>329900</v>
      </c>
      <c r="E1004" s="107">
        <v>351100</v>
      </c>
      <c r="F1004" s="107"/>
      <c r="G1004" s="109"/>
      <c r="H1004" s="109"/>
    </row>
    <row r="1005" spans="1:8">
      <c r="A1005" s="95" t="s">
        <v>1102</v>
      </c>
      <c r="B1005" s="107"/>
      <c r="C1005" s="107">
        <v>293500</v>
      </c>
      <c r="D1005" s="107">
        <v>330100</v>
      </c>
      <c r="E1005" s="107">
        <v>351600</v>
      </c>
      <c r="F1005" s="107"/>
      <c r="G1005" s="109"/>
      <c r="H1005" s="109"/>
    </row>
    <row r="1006" spans="1:8">
      <c r="A1006" s="95" t="s">
        <v>1103</v>
      </c>
      <c r="B1006" s="107"/>
      <c r="C1006" s="107">
        <v>293700</v>
      </c>
      <c r="D1006" s="107">
        <v>330400</v>
      </c>
      <c r="E1006" s="107">
        <v>352000</v>
      </c>
      <c r="F1006" s="107"/>
      <c r="G1006" s="109"/>
      <c r="H1006" s="109"/>
    </row>
    <row r="1007" spans="1:8">
      <c r="A1007" s="95" t="s">
        <v>1104</v>
      </c>
      <c r="B1007" s="107"/>
      <c r="C1007" s="107">
        <v>293900</v>
      </c>
      <c r="D1007" s="107">
        <v>330800</v>
      </c>
      <c r="E1007" s="107">
        <v>352400</v>
      </c>
      <c r="F1007" s="107"/>
      <c r="G1007" s="109"/>
      <c r="H1007" s="109"/>
    </row>
    <row r="1008" spans="1:8">
      <c r="A1008" s="95" t="s">
        <v>1105</v>
      </c>
      <c r="B1008" s="107"/>
      <c r="C1008" s="107">
        <v>294200</v>
      </c>
      <c r="D1008" s="107">
        <v>331000</v>
      </c>
      <c r="E1008" s="107">
        <v>352800</v>
      </c>
      <c r="F1008" s="107"/>
      <c r="G1008" s="109"/>
      <c r="H1008" s="109"/>
    </row>
    <row r="1009" spans="1:8">
      <c r="A1009" s="95" t="s">
        <v>1106</v>
      </c>
      <c r="B1009" s="107"/>
      <c r="C1009" s="107">
        <v>294500</v>
      </c>
      <c r="D1009" s="107">
        <v>331200</v>
      </c>
      <c r="E1009" s="107">
        <v>353300</v>
      </c>
      <c r="F1009" s="107"/>
      <c r="G1009" s="109"/>
      <c r="H1009" s="109"/>
    </row>
    <row r="1010" spans="1:8">
      <c r="A1010" s="95" t="s">
        <v>1107</v>
      </c>
      <c r="B1010" s="115"/>
      <c r="C1010" s="109"/>
      <c r="D1010" s="107">
        <v>331400</v>
      </c>
      <c r="E1010" s="107"/>
      <c r="F1010" s="107"/>
      <c r="G1010" s="109"/>
      <c r="H1010" s="109"/>
    </row>
    <row r="1011" spans="1:8">
      <c r="A1011" s="95" t="s">
        <v>1108</v>
      </c>
      <c r="B1011" s="107"/>
      <c r="C1011" s="107"/>
      <c r="D1011" s="107">
        <v>331800</v>
      </c>
      <c r="E1011" s="115"/>
      <c r="F1011" s="109"/>
      <c r="G1011" s="109"/>
      <c r="H1011" s="109"/>
    </row>
    <row r="1012" spans="1:8">
      <c r="A1012" s="95" t="s">
        <v>1109</v>
      </c>
      <c r="B1012" s="107"/>
      <c r="C1012" s="107"/>
      <c r="D1012" s="107">
        <v>332000</v>
      </c>
      <c r="E1012" s="107"/>
      <c r="F1012" s="109"/>
      <c r="G1012" s="109"/>
      <c r="H1012" s="109"/>
    </row>
    <row r="1013" spans="1:8">
      <c r="A1013" s="95" t="s">
        <v>1110</v>
      </c>
      <c r="B1013" s="107"/>
      <c r="C1013" s="107"/>
      <c r="D1013" s="107">
        <v>332200</v>
      </c>
      <c r="E1013" s="107"/>
      <c r="F1013" s="109"/>
      <c r="G1013" s="109"/>
      <c r="H1013" s="109"/>
    </row>
    <row r="1014" spans="1:8">
      <c r="A1014" s="95" t="s">
        <v>1111</v>
      </c>
      <c r="B1014" s="107"/>
      <c r="C1014" s="107"/>
      <c r="D1014" s="107">
        <v>332600</v>
      </c>
      <c r="E1014" s="107"/>
      <c r="F1014" s="109"/>
      <c r="G1014" s="109"/>
      <c r="H1014" s="109"/>
    </row>
    <row r="1015" spans="1:8">
      <c r="A1015" s="95" t="s">
        <v>1112</v>
      </c>
      <c r="B1015" s="107"/>
      <c r="C1015" s="107"/>
      <c r="D1015" s="107">
        <v>333000</v>
      </c>
      <c r="E1015" s="107"/>
      <c r="F1015" s="109"/>
      <c r="G1015" s="109"/>
      <c r="H1015" s="109"/>
    </row>
    <row r="1016" spans="1:8">
      <c r="A1016" s="95" t="s">
        <v>1113</v>
      </c>
      <c r="B1016" s="107"/>
      <c r="C1016" s="107"/>
      <c r="D1016" s="107">
        <v>333400</v>
      </c>
      <c r="E1016" s="107"/>
      <c r="F1016" s="109"/>
      <c r="G1016" s="109"/>
      <c r="H1016" s="109"/>
    </row>
    <row r="1017" spans="1:8">
      <c r="A1017" s="117" t="s">
        <v>1114</v>
      </c>
      <c r="B1017" s="110"/>
      <c r="C1017" s="110"/>
      <c r="D1017" s="110">
        <v>333600</v>
      </c>
      <c r="E1017" s="110"/>
      <c r="F1017" s="111"/>
      <c r="G1017" s="111"/>
      <c r="H1017" s="111"/>
    </row>
    <row r="1018" spans="1:8">
      <c r="A1018" s="93" t="s">
        <v>1115</v>
      </c>
      <c r="B1018" s="140">
        <v>165300</v>
      </c>
      <c r="C1018" s="140">
        <v>192400</v>
      </c>
      <c r="D1018" s="140">
        <v>240200</v>
      </c>
      <c r="E1018" s="141">
        <v>262700</v>
      </c>
      <c r="F1018" s="141">
        <v>287100</v>
      </c>
      <c r="G1018" s="141">
        <v>330100</v>
      </c>
    </row>
    <row r="1019" spans="1:8">
      <c r="A1019" s="95" t="s">
        <v>1116</v>
      </c>
      <c r="B1019" s="142">
        <v>166700</v>
      </c>
      <c r="C1019" s="142">
        <v>194500</v>
      </c>
      <c r="D1019" s="142">
        <v>242000</v>
      </c>
      <c r="E1019" s="142">
        <v>263700</v>
      </c>
      <c r="F1019" s="142">
        <v>288800</v>
      </c>
      <c r="G1019" s="142">
        <v>332200</v>
      </c>
    </row>
    <row r="1020" spans="1:8">
      <c r="A1020" s="95" t="s">
        <v>1117</v>
      </c>
      <c r="B1020" s="142">
        <v>168200</v>
      </c>
      <c r="C1020" s="142">
        <v>196600</v>
      </c>
      <c r="D1020" s="142">
        <v>243800</v>
      </c>
      <c r="E1020" s="142">
        <v>264600</v>
      </c>
      <c r="F1020" s="142">
        <v>290400</v>
      </c>
      <c r="G1020" s="142">
        <v>334200</v>
      </c>
    </row>
    <row r="1021" spans="1:8">
      <c r="A1021" s="95" t="s">
        <v>1118</v>
      </c>
      <c r="B1021" s="142">
        <v>169600</v>
      </c>
      <c r="C1021" s="142">
        <v>198600</v>
      </c>
      <c r="D1021" s="142">
        <v>245600</v>
      </c>
      <c r="E1021" s="142">
        <v>265700</v>
      </c>
      <c r="F1021" s="142">
        <v>292200</v>
      </c>
      <c r="G1021" s="142">
        <v>336400</v>
      </c>
    </row>
    <row r="1022" spans="1:8">
      <c r="A1022" s="95" t="s">
        <v>1119</v>
      </c>
      <c r="B1022" s="142">
        <v>171000</v>
      </c>
      <c r="C1022" s="142">
        <v>200700</v>
      </c>
      <c r="D1022" s="142">
        <v>247000</v>
      </c>
      <c r="E1022" s="142">
        <v>266200</v>
      </c>
      <c r="F1022" s="142">
        <v>293900</v>
      </c>
      <c r="G1022" s="142">
        <v>338400</v>
      </c>
    </row>
    <row r="1023" spans="1:8">
      <c r="A1023" s="95" t="s">
        <v>1120</v>
      </c>
      <c r="B1023" s="142">
        <v>172500</v>
      </c>
      <c r="C1023" s="142">
        <v>203000</v>
      </c>
      <c r="D1023" s="142">
        <v>248300</v>
      </c>
      <c r="E1023" s="142">
        <v>267200</v>
      </c>
      <c r="F1023" s="142">
        <v>295700</v>
      </c>
      <c r="G1023" s="142">
        <v>340500</v>
      </c>
    </row>
    <row r="1024" spans="1:8">
      <c r="A1024" s="95" t="s">
        <v>1121</v>
      </c>
      <c r="B1024" s="142">
        <v>174000</v>
      </c>
      <c r="C1024" s="142">
        <v>205300</v>
      </c>
      <c r="D1024" s="142">
        <v>249400</v>
      </c>
      <c r="E1024" s="142">
        <v>268000</v>
      </c>
      <c r="F1024" s="142">
        <v>297400</v>
      </c>
      <c r="G1024" s="142">
        <v>342600</v>
      </c>
    </row>
    <row r="1025" spans="1:7">
      <c r="A1025" s="95" t="s">
        <v>1122</v>
      </c>
      <c r="B1025" s="142">
        <v>175500</v>
      </c>
      <c r="C1025" s="142">
        <v>207500</v>
      </c>
      <c r="D1025" s="142">
        <v>250700</v>
      </c>
      <c r="E1025" s="142">
        <v>268900</v>
      </c>
      <c r="F1025" s="142">
        <v>299100</v>
      </c>
      <c r="G1025" s="142">
        <v>344700</v>
      </c>
    </row>
    <row r="1026" spans="1:7">
      <c r="A1026" s="95" t="s">
        <v>1123</v>
      </c>
      <c r="B1026" s="142">
        <v>176700</v>
      </c>
      <c r="C1026" s="142">
        <v>209800</v>
      </c>
      <c r="D1026" s="142">
        <v>251700</v>
      </c>
      <c r="E1026" s="142">
        <v>270000</v>
      </c>
      <c r="F1026" s="142">
        <v>301000</v>
      </c>
      <c r="G1026" s="142">
        <v>346200</v>
      </c>
    </row>
    <row r="1027" spans="1:7">
      <c r="A1027" s="95" t="s">
        <v>1124</v>
      </c>
      <c r="B1027" s="142">
        <v>178400</v>
      </c>
      <c r="C1027" s="142">
        <v>211200</v>
      </c>
      <c r="D1027" s="142">
        <v>252700</v>
      </c>
      <c r="E1027" s="142">
        <v>270700</v>
      </c>
      <c r="F1027" s="142">
        <v>302700</v>
      </c>
      <c r="G1027" s="142">
        <v>348200</v>
      </c>
    </row>
    <row r="1028" spans="1:7">
      <c r="A1028" s="95" t="s">
        <v>1125</v>
      </c>
      <c r="B1028" s="142">
        <v>180000</v>
      </c>
      <c r="C1028" s="142">
        <v>212600</v>
      </c>
      <c r="D1028" s="142">
        <v>253600</v>
      </c>
      <c r="E1028" s="142">
        <v>271800</v>
      </c>
      <c r="F1028" s="142">
        <v>304400</v>
      </c>
      <c r="G1028" s="142">
        <v>350100</v>
      </c>
    </row>
    <row r="1029" spans="1:7">
      <c r="A1029" s="95" t="s">
        <v>1126</v>
      </c>
      <c r="B1029" s="142">
        <v>181500</v>
      </c>
      <c r="C1029" s="142">
        <v>213800</v>
      </c>
      <c r="D1029" s="142">
        <v>254500</v>
      </c>
      <c r="E1029" s="142">
        <v>273000</v>
      </c>
      <c r="F1029" s="142">
        <v>306100</v>
      </c>
      <c r="G1029" s="142">
        <v>352100</v>
      </c>
    </row>
    <row r="1030" spans="1:7">
      <c r="A1030" s="95" t="s">
        <v>1127</v>
      </c>
      <c r="B1030" s="142">
        <v>182900</v>
      </c>
      <c r="C1030" s="142">
        <v>215200</v>
      </c>
      <c r="D1030" s="142">
        <v>255700</v>
      </c>
      <c r="E1030" s="142">
        <v>274300</v>
      </c>
      <c r="F1030" s="142">
        <v>307600</v>
      </c>
      <c r="G1030" s="142">
        <v>354000</v>
      </c>
    </row>
    <row r="1031" spans="1:7">
      <c r="A1031" s="95" t="s">
        <v>1128</v>
      </c>
      <c r="B1031" s="142">
        <v>184900</v>
      </c>
      <c r="C1031" s="142">
        <v>216600</v>
      </c>
      <c r="D1031" s="142">
        <v>256800</v>
      </c>
      <c r="E1031" s="142">
        <v>275400</v>
      </c>
      <c r="F1031" s="142">
        <v>309200</v>
      </c>
      <c r="G1031" s="142">
        <v>356100</v>
      </c>
    </row>
    <row r="1032" spans="1:7">
      <c r="A1032" s="95" t="s">
        <v>1129</v>
      </c>
      <c r="B1032" s="142">
        <v>186900</v>
      </c>
      <c r="C1032" s="142">
        <v>218100</v>
      </c>
      <c r="D1032" s="142">
        <v>257600</v>
      </c>
      <c r="E1032" s="142">
        <v>276600</v>
      </c>
      <c r="F1032" s="142">
        <v>311000</v>
      </c>
      <c r="G1032" s="142">
        <v>358200</v>
      </c>
    </row>
    <row r="1033" spans="1:7">
      <c r="A1033" s="95" t="s">
        <v>1130</v>
      </c>
      <c r="B1033" s="142">
        <v>188900</v>
      </c>
      <c r="C1033" s="142">
        <v>219300</v>
      </c>
      <c r="D1033" s="142">
        <v>258600</v>
      </c>
      <c r="E1033" s="142">
        <v>278000</v>
      </c>
      <c r="F1033" s="142">
        <v>312800</v>
      </c>
      <c r="G1033" s="142">
        <v>360200</v>
      </c>
    </row>
    <row r="1034" spans="1:7">
      <c r="A1034" s="95" t="s">
        <v>1131</v>
      </c>
      <c r="B1034" s="142">
        <v>191000</v>
      </c>
      <c r="C1034" s="142">
        <v>220700</v>
      </c>
      <c r="D1034" s="142">
        <v>259100</v>
      </c>
      <c r="E1034" s="142">
        <v>279300</v>
      </c>
      <c r="F1034" s="142">
        <v>314500</v>
      </c>
      <c r="G1034" s="142">
        <v>362200</v>
      </c>
    </row>
    <row r="1035" spans="1:7">
      <c r="A1035" s="95" t="s">
        <v>1132</v>
      </c>
      <c r="B1035" s="142">
        <v>193100</v>
      </c>
      <c r="C1035" s="142">
        <v>222200</v>
      </c>
      <c r="D1035" s="142">
        <v>260000</v>
      </c>
      <c r="E1035" s="142">
        <v>280600</v>
      </c>
      <c r="F1035" s="142">
        <v>316100</v>
      </c>
      <c r="G1035" s="142">
        <v>364200</v>
      </c>
    </row>
    <row r="1036" spans="1:7">
      <c r="A1036" s="95" t="s">
        <v>1133</v>
      </c>
      <c r="B1036" s="142">
        <v>195200</v>
      </c>
      <c r="C1036" s="142">
        <v>223700</v>
      </c>
      <c r="D1036" s="142">
        <v>261000</v>
      </c>
      <c r="E1036" s="142">
        <v>281600</v>
      </c>
      <c r="F1036" s="142">
        <v>317800</v>
      </c>
      <c r="G1036" s="142">
        <v>366300</v>
      </c>
    </row>
    <row r="1037" spans="1:7">
      <c r="A1037" s="95" t="s">
        <v>1134</v>
      </c>
      <c r="B1037" s="142">
        <v>197300</v>
      </c>
      <c r="C1037" s="142">
        <v>225200</v>
      </c>
      <c r="D1037" s="142">
        <v>261800</v>
      </c>
      <c r="E1037" s="142">
        <v>282800</v>
      </c>
      <c r="F1037" s="142">
        <v>319500</v>
      </c>
      <c r="G1037" s="142">
        <v>368400</v>
      </c>
    </row>
    <row r="1038" spans="1:7">
      <c r="A1038" s="95" t="s">
        <v>1135</v>
      </c>
      <c r="B1038" s="142">
        <v>199300</v>
      </c>
      <c r="C1038" s="142">
        <v>226300</v>
      </c>
      <c r="D1038" s="142">
        <v>262700</v>
      </c>
      <c r="E1038" s="142">
        <v>284400</v>
      </c>
      <c r="F1038" s="142">
        <v>320900</v>
      </c>
      <c r="G1038" s="142">
        <v>370100</v>
      </c>
    </row>
    <row r="1039" spans="1:7">
      <c r="A1039" s="95" t="s">
        <v>1136</v>
      </c>
      <c r="B1039" s="142">
        <v>201500</v>
      </c>
      <c r="C1039" s="142">
        <v>228000</v>
      </c>
      <c r="D1039" s="142">
        <v>263600</v>
      </c>
      <c r="E1039" s="142">
        <v>286000</v>
      </c>
      <c r="F1039" s="142">
        <v>322400</v>
      </c>
      <c r="G1039" s="142">
        <v>372200</v>
      </c>
    </row>
    <row r="1040" spans="1:7">
      <c r="A1040" s="95" t="s">
        <v>1137</v>
      </c>
      <c r="B1040" s="142">
        <v>203700</v>
      </c>
      <c r="C1040" s="142">
        <v>229700</v>
      </c>
      <c r="D1040" s="142">
        <v>264500</v>
      </c>
      <c r="E1040" s="142">
        <v>287300</v>
      </c>
      <c r="F1040" s="142">
        <v>323900</v>
      </c>
      <c r="G1040" s="142">
        <v>374300</v>
      </c>
    </row>
    <row r="1041" spans="1:7">
      <c r="A1041" s="95" t="s">
        <v>1138</v>
      </c>
      <c r="B1041" s="142">
        <v>205900</v>
      </c>
      <c r="C1041" s="142">
        <v>231400</v>
      </c>
      <c r="D1041" s="142">
        <v>265500</v>
      </c>
      <c r="E1041" s="142">
        <v>288600</v>
      </c>
      <c r="F1041" s="142">
        <v>325400</v>
      </c>
      <c r="G1041" s="142">
        <v>376300</v>
      </c>
    </row>
    <row r="1042" spans="1:7">
      <c r="A1042" s="95" t="s">
        <v>1139</v>
      </c>
      <c r="B1042" s="142">
        <v>207800</v>
      </c>
      <c r="C1042" s="142">
        <v>232700</v>
      </c>
      <c r="D1042" s="142">
        <v>266700</v>
      </c>
      <c r="E1042" s="142">
        <v>289900</v>
      </c>
      <c r="F1042" s="142">
        <v>326800</v>
      </c>
      <c r="G1042" s="142">
        <v>378300</v>
      </c>
    </row>
    <row r="1043" spans="1:7">
      <c r="A1043" s="95" t="s">
        <v>1140</v>
      </c>
      <c r="B1043" s="142">
        <v>209100</v>
      </c>
      <c r="C1043" s="142">
        <v>234400</v>
      </c>
      <c r="D1043" s="142">
        <v>267600</v>
      </c>
      <c r="E1043" s="142">
        <v>291500</v>
      </c>
      <c r="F1043" s="142">
        <v>328200</v>
      </c>
      <c r="G1043" s="142">
        <v>379900</v>
      </c>
    </row>
    <row r="1044" spans="1:7">
      <c r="A1044" s="95" t="s">
        <v>1141</v>
      </c>
      <c r="B1044" s="142">
        <v>210300</v>
      </c>
      <c r="C1044" s="142">
        <v>236100</v>
      </c>
      <c r="D1044" s="142">
        <v>268800</v>
      </c>
      <c r="E1044" s="142">
        <v>293200</v>
      </c>
      <c r="F1044" s="142">
        <v>329700</v>
      </c>
      <c r="G1044" s="142">
        <v>381800</v>
      </c>
    </row>
    <row r="1045" spans="1:7">
      <c r="A1045" s="95" t="s">
        <v>1142</v>
      </c>
      <c r="B1045" s="142">
        <v>211600</v>
      </c>
      <c r="C1045" s="142">
        <v>237800</v>
      </c>
      <c r="D1045" s="142">
        <v>270000</v>
      </c>
      <c r="E1045" s="142">
        <v>294700</v>
      </c>
      <c r="F1045" s="142">
        <v>331300</v>
      </c>
      <c r="G1045" s="142">
        <v>383700</v>
      </c>
    </row>
    <row r="1046" spans="1:7">
      <c r="A1046" s="95" t="s">
        <v>1143</v>
      </c>
      <c r="B1046" s="142">
        <v>212800</v>
      </c>
      <c r="C1046" s="142">
        <v>239400</v>
      </c>
      <c r="D1046" s="142">
        <v>271200</v>
      </c>
      <c r="E1046" s="142">
        <v>296000</v>
      </c>
      <c r="F1046" s="143">
        <v>332400</v>
      </c>
      <c r="G1046" s="142">
        <v>385500</v>
      </c>
    </row>
    <row r="1047" spans="1:7">
      <c r="A1047" s="95" t="s">
        <v>1144</v>
      </c>
      <c r="B1047" s="142">
        <v>213900</v>
      </c>
      <c r="C1047" s="142">
        <v>240800</v>
      </c>
      <c r="D1047" s="142">
        <v>272600</v>
      </c>
      <c r="E1047" s="142">
        <v>297600</v>
      </c>
      <c r="F1047" s="143">
        <v>333900</v>
      </c>
      <c r="G1047" s="142">
        <v>387200</v>
      </c>
    </row>
    <row r="1048" spans="1:7">
      <c r="A1048" s="95" t="s">
        <v>1145</v>
      </c>
      <c r="B1048" s="142">
        <v>215200</v>
      </c>
      <c r="C1048" s="142">
        <v>242100</v>
      </c>
      <c r="D1048" s="142">
        <v>274100</v>
      </c>
      <c r="E1048" s="142">
        <v>299200</v>
      </c>
      <c r="F1048" s="143">
        <v>335300</v>
      </c>
      <c r="G1048" s="142">
        <v>389100</v>
      </c>
    </row>
    <row r="1049" spans="1:7">
      <c r="A1049" s="95" t="s">
        <v>1146</v>
      </c>
      <c r="B1049" s="142">
        <v>216400</v>
      </c>
      <c r="C1049" s="142">
        <v>243200</v>
      </c>
      <c r="D1049" s="142">
        <v>275400</v>
      </c>
      <c r="E1049" s="142">
        <v>300900</v>
      </c>
      <c r="F1049" s="142">
        <v>336800</v>
      </c>
      <c r="G1049" s="142">
        <v>390900</v>
      </c>
    </row>
    <row r="1050" spans="1:7">
      <c r="A1050" s="95" t="s">
        <v>1147</v>
      </c>
      <c r="B1050" s="142">
        <v>217700</v>
      </c>
      <c r="C1050" s="142">
        <v>244400</v>
      </c>
      <c r="D1050" s="142">
        <v>277000</v>
      </c>
      <c r="E1050" s="142">
        <v>302300</v>
      </c>
      <c r="F1050" s="143">
        <v>338400</v>
      </c>
      <c r="G1050" s="142">
        <v>392600</v>
      </c>
    </row>
    <row r="1051" spans="1:7">
      <c r="A1051" s="95" t="s">
        <v>1148</v>
      </c>
      <c r="B1051" s="142">
        <v>219000</v>
      </c>
      <c r="C1051" s="142">
        <v>245500</v>
      </c>
      <c r="D1051" s="142">
        <v>278400</v>
      </c>
      <c r="E1051" s="142">
        <v>303800</v>
      </c>
      <c r="F1051" s="142">
        <v>339900</v>
      </c>
      <c r="G1051" s="142">
        <v>394300</v>
      </c>
    </row>
    <row r="1052" spans="1:7">
      <c r="A1052" s="95" t="s">
        <v>1149</v>
      </c>
      <c r="B1052" s="143">
        <v>220300</v>
      </c>
      <c r="C1052" s="142">
        <v>246400</v>
      </c>
      <c r="D1052" s="142">
        <v>279600</v>
      </c>
      <c r="E1052" s="142">
        <v>305400</v>
      </c>
      <c r="F1052" s="142">
        <v>341500</v>
      </c>
      <c r="G1052" s="142">
        <v>396100</v>
      </c>
    </row>
    <row r="1053" spans="1:7">
      <c r="A1053" s="95" t="s">
        <v>1150</v>
      </c>
      <c r="B1053" s="143">
        <v>221600</v>
      </c>
      <c r="C1053" s="142">
        <v>247500</v>
      </c>
      <c r="D1053" s="142">
        <v>280800</v>
      </c>
      <c r="E1053" s="142">
        <v>307000</v>
      </c>
      <c r="F1053" s="142">
        <v>343000</v>
      </c>
      <c r="G1053" s="142">
        <v>397800</v>
      </c>
    </row>
    <row r="1054" spans="1:7">
      <c r="A1054" s="95" t="s">
        <v>1151</v>
      </c>
      <c r="B1054" s="143">
        <v>222700</v>
      </c>
      <c r="C1054" s="142">
        <v>248400</v>
      </c>
      <c r="D1054" s="142">
        <v>282400</v>
      </c>
      <c r="E1054" s="142">
        <v>308300</v>
      </c>
      <c r="F1054" s="142">
        <v>344700</v>
      </c>
      <c r="G1054" s="142">
        <v>399400</v>
      </c>
    </row>
    <row r="1055" spans="1:7">
      <c r="A1055" s="95" t="s">
        <v>1152</v>
      </c>
      <c r="B1055" s="142">
        <v>224100</v>
      </c>
      <c r="C1055" s="142">
        <v>249500</v>
      </c>
      <c r="D1055" s="142">
        <v>283600</v>
      </c>
      <c r="E1055" s="142">
        <v>309700</v>
      </c>
      <c r="F1055" s="142">
        <v>346300</v>
      </c>
      <c r="G1055" s="142">
        <v>401100</v>
      </c>
    </row>
    <row r="1056" spans="1:7">
      <c r="A1056" s="95" t="s">
        <v>1153</v>
      </c>
      <c r="B1056" s="142">
        <v>225400</v>
      </c>
      <c r="C1056" s="142">
        <v>250400</v>
      </c>
      <c r="D1056" s="142">
        <v>285000</v>
      </c>
      <c r="E1056" s="142">
        <v>311100</v>
      </c>
      <c r="F1056" s="142">
        <v>347800</v>
      </c>
      <c r="G1056" s="142">
        <v>402900</v>
      </c>
    </row>
    <row r="1057" spans="1:7">
      <c r="A1057" s="95" t="s">
        <v>1154</v>
      </c>
      <c r="B1057" s="142">
        <v>226800</v>
      </c>
      <c r="C1057" s="142">
        <v>251500</v>
      </c>
      <c r="D1057" s="142">
        <v>286200</v>
      </c>
      <c r="E1057" s="142">
        <v>312700</v>
      </c>
      <c r="F1057" s="142">
        <v>349400</v>
      </c>
      <c r="G1057" s="142">
        <v>404700</v>
      </c>
    </row>
    <row r="1058" spans="1:7">
      <c r="A1058" s="95" t="s">
        <v>1155</v>
      </c>
      <c r="B1058" s="142">
        <v>227700</v>
      </c>
      <c r="C1058" s="142">
        <v>251900</v>
      </c>
      <c r="D1058" s="142">
        <v>287500</v>
      </c>
      <c r="E1058" s="142">
        <v>314200</v>
      </c>
      <c r="F1058" s="142">
        <v>350600</v>
      </c>
      <c r="G1058" s="142">
        <v>406200</v>
      </c>
    </row>
    <row r="1059" spans="1:7">
      <c r="A1059" s="95" t="s">
        <v>1156</v>
      </c>
      <c r="B1059" s="142">
        <v>229100</v>
      </c>
      <c r="C1059" s="142">
        <v>252800</v>
      </c>
      <c r="D1059" s="142">
        <v>289000</v>
      </c>
      <c r="E1059" s="143">
        <v>315600</v>
      </c>
      <c r="F1059" s="142">
        <v>352100</v>
      </c>
      <c r="G1059" s="142">
        <v>407700</v>
      </c>
    </row>
    <row r="1060" spans="1:7">
      <c r="A1060" s="95" t="s">
        <v>1157</v>
      </c>
      <c r="B1060" s="143">
        <v>230500</v>
      </c>
      <c r="C1060" s="142">
        <v>253700</v>
      </c>
      <c r="D1060" s="142">
        <v>290500</v>
      </c>
      <c r="E1060" s="143">
        <v>317000</v>
      </c>
      <c r="F1060" s="142">
        <v>353600</v>
      </c>
      <c r="G1060" s="142">
        <v>409200</v>
      </c>
    </row>
    <row r="1061" spans="1:7">
      <c r="A1061" s="95" t="s">
        <v>1158</v>
      </c>
      <c r="B1061" s="143">
        <v>231900</v>
      </c>
      <c r="C1061" s="142">
        <v>254400</v>
      </c>
      <c r="D1061" s="142">
        <v>292100</v>
      </c>
      <c r="E1061" s="143">
        <v>318500</v>
      </c>
      <c r="F1061" s="142">
        <v>355000</v>
      </c>
      <c r="G1061" s="142">
        <v>410500</v>
      </c>
    </row>
    <row r="1062" spans="1:7">
      <c r="A1062" s="95" t="s">
        <v>1159</v>
      </c>
      <c r="B1062" s="143">
        <v>233100</v>
      </c>
      <c r="C1062" s="142">
        <v>255200</v>
      </c>
      <c r="D1062" s="142">
        <v>293400</v>
      </c>
      <c r="E1062" s="143">
        <v>319300</v>
      </c>
      <c r="F1062" s="142">
        <v>356600</v>
      </c>
      <c r="G1062" s="142">
        <v>411600</v>
      </c>
    </row>
    <row r="1063" spans="1:7">
      <c r="A1063" s="95" t="s">
        <v>1160</v>
      </c>
      <c r="B1063" s="142">
        <v>234500</v>
      </c>
      <c r="C1063" s="142">
        <v>256100</v>
      </c>
      <c r="D1063" s="142">
        <v>294800</v>
      </c>
      <c r="E1063" s="142">
        <v>320700</v>
      </c>
      <c r="F1063" s="142">
        <v>357600</v>
      </c>
      <c r="G1063" s="142">
        <v>412700</v>
      </c>
    </row>
    <row r="1064" spans="1:7">
      <c r="A1064" s="95" t="s">
        <v>1161</v>
      </c>
      <c r="B1064" s="142">
        <v>235800</v>
      </c>
      <c r="C1064" s="142">
        <v>257000</v>
      </c>
      <c r="D1064" s="142">
        <v>296300</v>
      </c>
      <c r="E1064" s="142">
        <v>322100</v>
      </c>
      <c r="F1064" s="142">
        <v>359100</v>
      </c>
      <c r="G1064" s="142">
        <v>413800</v>
      </c>
    </row>
    <row r="1065" spans="1:7">
      <c r="A1065" s="95" t="s">
        <v>1162</v>
      </c>
      <c r="B1065" s="142">
        <v>237100</v>
      </c>
      <c r="C1065" s="142">
        <v>258000</v>
      </c>
      <c r="D1065" s="143">
        <v>297800</v>
      </c>
      <c r="E1065" s="142">
        <v>323600</v>
      </c>
      <c r="F1065" s="142">
        <v>360400</v>
      </c>
      <c r="G1065" s="142">
        <v>415000</v>
      </c>
    </row>
    <row r="1066" spans="1:7">
      <c r="A1066" s="95" t="s">
        <v>1163</v>
      </c>
      <c r="B1066" s="142">
        <v>238100</v>
      </c>
      <c r="C1066" s="142">
        <v>259000</v>
      </c>
      <c r="D1066" s="143">
        <v>298900</v>
      </c>
      <c r="E1066" s="142">
        <v>324700</v>
      </c>
      <c r="F1066" s="142">
        <v>361800</v>
      </c>
      <c r="G1066" s="142">
        <v>416300</v>
      </c>
    </row>
    <row r="1067" spans="1:7">
      <c r="A1067" s="95" t="s">
        <v>1164</v>
      </c>
      <c r="B1067" s="142">
        <v>239200</v>
      </c>
      <c r="C1067" s="142">
        <v>260000</v>
      </c>
      <c r="D1067" s="143">
        <v>300200</v>
      </c>
      <c r="E1067" s="142">
        <v>326100</v>
      </c>
      <c r="F1067" s="142">
        <v>363200</v>
      </c>
      <c r="G1067" s="142">
        <v>417400</v>
      </c>
    </row>
    <row r="1068" spans="1:7">
      <c r="A1068" s="95" t="s">
        <v>1165</v>
      </c>
      <c r="B1068" s="142">
        <v>240200</v>
      </c>
      <c r="C1068" s="142">
        <v>261200</v>
      </c>
      <c r="D1068" s="142">
        <v>301400</v>
      </c>
      <c r="E1068" s="142">
        <v>327400</v>
      </c>
      <c r="F1068" s="142">
        <v>364500</v>
      </c>
      <c r="G1068" s="142">
        <v>418600</v>
      </c>
    </row>
    <row r="1069" spans="1:7">
      <c r="A1069" s="95" t="s">
        <v>1166</v>
      </c>
      <c r="B1069" s="142">
        <v>241300</v>
      </c>
      <c r="C1069" s="142">
        <v>262400</v>
      </c>
      <c r="D1069" s="142">
        <v>302800</v>
      </c>
      <c r="E1069" s="142">
        <v>328700</v>
      </c>
      <c r="F1069" s="142">
        <v>365900</v>
      </c>
      <c r="G1069" s="142">
        <v>419700</v>
      </c>
    </row>
    <row r="1070" spans="1:7">
      <c r="A1070" s="95" t="s">
        <v>1167</v>
      </c>
      <c r="B1070" s="142">
        <v>242200</v>
      </c>
      <c r="C1070" s="142">
        <v>263500</v>
      </c>
      <c r="D1070" s="142">
        <v>304200</v>
      </c>
      <c r="E1070" s="142">
        <v>330100</v>
      </c>
      <c r="F1070" s="142">
        <v>367400</v>
      </c>
      <c r="G1070" s="142">
        <v>420900</v>
      </c>
    </row>
    <row r="1071" spans="1:7">
      <c r="A1071" s="95" t="s">
        <v>1168</v>
      </c>
      <c r="B1071" s="142">
        <v>243300</v>
      </c>
      <c r="C1071" s="142">
        <v>264900</v>
      </c>
      <c r="D1071" s="142">
        <v>305500</v>
      </c>
      <c r="E1071" s="142">
        <v>331500</v>
      </c>
      <c r="F1071" s="142">
        <v>368600</v>
      </c>
      <c r="G1071" s="142">
        <v>421900</v>
      </c>
    </row>
    <row r="1072" spans="1:7">
      <c r="A1072" s="95" t="s">
        <v>1169</v>
      </c>
      <c r="B1072" s="142">
        <v>244200</v>
      </c>
      <c r="C1072" s="142">
        <v>266200</v>
      </c>
      <c r="D1072" s="142">
        <v>306900</v>
      </c>
      <c r="E1072" s="142">
        <v>332900</v>
      </c>
      <c r="F1072" s="142">
        <v>369700</v>
      </c>
      <c r="G1072" s="142">
        <v>423000</v>
      </c>
    </row>
    <row r="1073" spans="1:7">
      <c r="A1073" s="95" t="s">
        <v>1170</v>
      </c>
      <c r="B1073" s="142">
        <v>245200</v>
      </c>
      <c r="C1073" s="142">
        <v>267500</v>
      </c>
      <c r="D1073" s="142">
        <v>308300</v>
      </c>
      <c r="E1073" s="142">
        <v>334200</v>
      </c>
      <c r="F1073" s="142">
        <v>370900</v>
      </c>
      <c r="G1073" s="142">
        <v>424100</v>
      </c>
    </row>
    <row r="1074" spans="1:7">
      <c r="A1074" s="95" t="s">
        <v>1171</v>
      </c>
      <c r="B1074" s="142">
        <v>245900</v>
      </c>
      <c r="C1074" s="142">
        <v>269000</v>
      </c>
      <c r="D1074" s="142">
        <v>309100</v>
      </c>
      <c r="E1074" s="142">
        <v>335100</v>
      </c>
      <c r="F1074" s="142">
        <v>372000</v>
      </c>
      <c r="G1074" s="142">
        <v>425200</v>
      </c>
    </row>
    <row r="1075" spans="1:7">
      <c r="A1075" s="95" t="s">
        <v>1172</v>
      </c>
      <c r="B1075" s="142">
        <v>246900</v>
      </c>
      <c r="C1075" s="142">
        <v>270500</v>
      </c>
      <c r="D1075" s="142">
        <v>310300</v>
      </c>
      <c r="E1075" s="142">
        <v>336400</v>
      </c>
      <c r="F1075" s="142">
        <v>372900</v>
      </c>
      <c r="G1075" s="142">
        <v>425700</v>
      </c>
    </row>
    <row r="1076" spans="1:7">
      <c r="A1076" s="95" t="s">
        <v>1173</v>
      </c>
      <c r="B1076" s="142">
        <v>247600</v>
      </c>
      <c r="C1076" s="143">
        <v>271900</v>
      </c>
      <c r="D1076" s="142">
        <v>311500</v>
      </c>
      <c r="E1076" s="142">
        <v>337600</v>
      </c>
      <c r="F1076" s="142">
        <v>373900</v>
      </c>
      <c r="G1076" s="142">
        <v>426300</v>
      </c>
    </row>
    <row r="1077" spans="1:7">
      <c r="A1077" s="95" t="s">
        <v>1174</v>
      </c>
      <c r="B1077" s="142">
        <v>248400</v>
      </c>
      <c r="C1077" s="143">
        <v>273300</v>
      </c>
      <c r="D1077" s="142">
        <v>312900</v>
      </c>
      <c r="E1077" s="142">
        <v>338900</v>
      </c>
      <c r="F1077" s="142">
        <v>374900</v>
      </c>
      <c r="G1077" s="142">
        <v>426700</v>
      </c>
    </row>
    <row r="1078" spans="1:7">
      <c r="A1078" s="95" t="s">
        <v>1175</v>
      </c>
      <c r="B1078" s="142">
        <v>249200</v>
      </c>
      <c r="C1078" s="142">
        <v>274700</v>
      </c>
      <c r="D1078" s="142">
        <v>314000</v>
      </c>
      <c r="E1078" s="142">
        <v>340000</v>
      </c>
      <c r="F1078" s="142">
        <v>375500</v>
      </c>
      <c r="G1078" s="142">
        <v>427300</v>
      </c>
    </row>
    <row r="1079" spans="1:7">
      <c r="A1079" s="95" t="s">
        <v>1176</v>
      </c>
      <c r="B1079" s="142">
        <v>250200</v>
      </c>
      <c r="C1079" s="142">
        <v>276000</v>
      </c>
      <c r="D1079" s="143">
        <v>315300</v>
      </c>
      <c r="E1079" s="142">
        <v>340900</v>
      </c>
      <c r="F1079" s="142">
        <v>376300</v>
      </c>
      <c r="G1079" s="142">
        <v>427800</v>
      </c>
    </row>
    <row r="1080" spans="1:7">
      <c r="A1080" s="95" t="s">
        <v>1177</v>
      </c>
      <c r="B1080" s="142">
        <v>251000</v>
      </c>
      <c r="C1080" s="142">
        <v>277400</v>
      </c>
      <c r="D1080" s="143">
        <v>316600</v>
      </c>
      <c r="E1080" s="142">
        <v>342100</v>
      </c>
      <c r="F1080" s="142">
        <v>377100</v>
      </c>
      <c r="G1080" s="142">
        <v>428200</v>
      </c>
    </row>
    <row r="1081" spans="1:7">
      <c r="A1081" s="95" t="s">
        <v>1178</v>
      </c>
      <c r="B1081" s="142">
        <v>252000</v>
      </c>
      <c r="C1081" s="142">
        <v>278500</v>
      </c>
      <c r="D1081" s="143">
        <v>317800</v>
      </c>
      <c r="E1081" s="142">
        <v>343400</v>
      </c>
      <c r="F1081" s="142">
        <v>377900</v>
      </c>
      <c r="G1081" s="142">
        <v>428700</v>
      </c>
    </row>
    <row r="1082" spans="1:7">
      <c r="A1082" s="95" t="s">
        <v>1179</v>
      </c>
      <c r="B1082" s="142">
        <v>252900</v>
      </c>
      <c r="C1082" s="142">
        <v>279900</v>
      </c>
      <c r="D1082" s="143">
        <v>319100</v>
      </c>
      <c r="E1082" s="142">
        <v>344500</v>
      </c>
      <c r="F1082" s="142">
        <v>378600</v>
      </c>
      <c r="G1082" s="142">
        <v>429300</v>
      </c>
    </row>
    <row r="1083" spans="1:7">
      <c r="A1083" s="95" t="s">
        <v>1180</v>
      </c>
      <c r="B1083" s="142">
        <v>253700</v>
      </c>
      <c r="C1083" s="142">
        <v>281400</v>
      </c>
      <c r="D1083" s="143">
        <v>320400</v>
      </c>
      <c r="E1083" s="142">
        <v>345700</v>
      </c>
      <c r="F1083" s="142">
        <v>379300</v>
      </c>
      <c r="G1083" s="142">
        <v>429700</v>
      </c>
    </row>
    <row r="1084" spans="1:7">
      <c r="A1084" s="95" t="s">
        <v>1181</v>
      </c>
      <c r="B1084" s="142">
        <v>254800</v>
      </c>
      <c r="C1084" s="142">
        <v>282900</v>
      </c>
      <c r="D1084" s="143">
        <v>321700</v>
      </c>
      <c r="E1084" s="142">
        <v>346900</v>
      </c>
      <c r="F1084" s="142">
        <v>380100</v>
      </c>
      <c r="G1084" s="142">
        <v>430000</v>
      </c>
    </row>
    <row r="1085" spans="1:7">
      <c r="A1085" s="95" t="s">
        <v>1182</v>
      </c>
      <c r="B1085" s="142">
        <v>255700</v>
      </c>
      <c r="C1085" s="142">
        <v>284400</v>
      </c>
      <c r="D1085" s="143">
        <v>323000</v>
      </c>
      <c r="E1085" s="142">
        <v>348000</v>
      </c>
      <c r="F1085" s="142">
        <v>380800</v>
      </c>
      <c r="G1085" s="142">
        <v>430300</v>
      </c>
    </row>
    <row r="1086" spans="1:7">
      <c r="A1086" s="95" t="s">
        <v>1183</v>
      </c>
      <c r="B1086" s="142">
        <v>256500</v>
      </c>
      <c r="C1086" s="142">
        <v>285500</v>
      </c>
      <c r="D1086" s="143">
        <v>323700</v>
      </c>
      <c r="E1086" s="142">
        <v>349000</v>
      </c>
      <c r="F1086" s="142">
        <v>381400</v>
      </c>
      <c r="G1086" s="142">
        <v>430700</v>
      </c>
    </row>
    <row r="1087" spans="1:7">
      <c r="A1087" s="95" t="s">
        <v>1184</v>
      </c>
      <c r="B1087" s="142">
        <v>257500</v>
      </c>
      <c r="C1087" s="142">
        <v>287000</v>
      </c>
      <c r="D1087" s="143">
        <v>324800</v>
      </c>
      <c r="E1087" s="142">
        <v>350000</v>
      </c>
      <c r="F1087" s="142">
        <v>382000</v>
      </c>
      <c r="G1087" s="142"/>
    </row>
    <row r="1088" spans="1:7">
      <c r="A1088" s="95" t="s">
        <v>1185</v>
      </c>
      <c r="B1088" s="142">
        <v>258400</v>
      </c>
      <c r="C1088" s="142">
        <v>288500</v>
      </c>
      <c r="D1088" s="143">
        <v>325900</v>
      </c>
      <c r="E1088" s="142">
        <v>351100</v>
      </c>
      <c r="F1088" s="142">
        <v>382700</v>
      </c>
      <c r="G1088" s="142"/>
    </row>
    <row r="1089" spans="1:7">
      <c r="A1089" s="95" t="s">
        <v>1186</v>
      </c>
      <c r="B1089" s="142">
        <v>259400</v>
      </c>
      <c r="C1089" s="142">
        <v>289900</v>
      </c>
      <c r="D1089" s="143">
        <v>326800</v>
      </c>
      <c r="E1089" s="142">
        <v>352200</v>
      </c>
      <c r="F1089" s="142">
        <v>383300</v>
      </c>
      <c r="G1089" s="142"/>
    </row>
    <row r="1090" spans="1:7">
      <c r="A1090" s="95" t="s">
        <v>1187</v>
      </c>
      <c r="B1090" s="142">
        <v>260800</v>
      </c>
      <c r="C1090" s="142">
        <v>290900</v>
      </c>
      <c r="D1090" s="143">
        <v>328100</v>
      </c>
      <c r="E1090" s="142">
        <v>353000</v>
      </c>
      <c r="F1090" s="142">
        <v>384000</v>
      </c>
      <c r="G1090" s="142"/>
    </row>
    <row r="1091" spans="1:7">
      <c r="A1091" s="95" t="s">
        <v>1188</v>
      </c>
      <c r="B1091" s="142">
        <v>262100</v>
      </c>
      <c r="C1091" s="142">
        <v>292300</v>
      </c>
      <c r="D1091" s="143">
        <v>328800</v>
      </c>
      <c r="E1091" s="142">
        <v>354100</v>
      </c>
      <c r="F1091" s="142">
        <v>384500</v>
      </c>
      <c r="G1091" s="142"/>
    </row>
    <row r="1092" spans="1:7">
      <c r="A1092" s="95" t="s">
        <v>1189</v>
      </c>
      <c r="B1092" s="142">
        <v>263200</v>
      </c>
      <c r="C1092" s="142">
        <v>293500</v>
      </c>
      <c r="D1092" s="143">
        <v>329900</v>
      </c>
      <c r="E1092" s="142">
        <v>355200</v>
      </c>
      <c r="F1092" s="142">
        <v>385100</v>
      </c>
      <c r="G1092" s="142"/>
    </row>
    <row r="1093" spans="1:7">
      <c r="A1093" s="95" t="s">
        <v>1190</v>
      </c>
      <c r="B1093" s="142">
        <v>264300</v>
      </c>
      <c r="C1093" s="142">
        <v>294800</v>
      </c>
      <c r="D1093" s="143">
        <v>331100</v>
      </c>
      <c r="E1093" s="142">
        <v>356300</v>
      </c>
      <c r="F1093" s="142">
        <v>385600</v>
      </c>
      <c r="G1093" s="142"/>
    </row>
    <row r="1094" spans="1:7">
      <c r="A1094" s="95" t="s">
        <v>1191</v>
      </c>
      <c r="B1094" s="142">
        <v>265300</v>
      </c>
      <c r="C1094" s="142">
        <v>296200</v>
      </c>
      <c r="D1094" s="143">
        <v>332200</v>
      </c>
      <c r="E1094" s="142">
        <v>357000</v>
      </c>
      <c r="F1094" s="142">
        <v>386000</v>
      </c>
      <c r="G1094" s="142"/>
    </row>
    <row r="1095" spans="1:7">
      <c r="A1095" s="95" t="s">
        <v>1192</v>
      </c>
      <c r="B1095" s="142">
        <v>266300</v>
      </c>
      <c r="C1095" s="142">
        <v>297500</v>
      </c>
      <c r="D1095" s="143">
        <v>333400</v>
      </c>
      <c r="E1095" s="142">
        <v>357800</v>
      </c>
      <c r="F1095" s="142">
        <v>386600</v>
      </c>
      <c r="G1095" s="142"/>
    </row>
    <row r="1096" spans="1:7">
      <c r="A1096" s="95" t="s">
        <v>1193</v>
      </c>
      <c r="B1096" s="142">
        <v>267500</v>
      </c>
      <c r="C1096" s="142">
        <v>298700</v>
      </c>
      <c r="D1096" s="143">
        <v>334500</v>
      </c>
      <c r="E1096" s="142">
        <v>358600</v>
      </c>
      <c r="F1096" s="142">
        <v>387100</v>
      </c>
      <c r="G1096" s="142"/>
    </row>
    <row r="1097" spans="1:7">
      <c r="A1097" s="95" t="s">
        <v>1194</v>
      </c>
      <c r="B1097" s="142">
        <v>268500</v>
      </c>
      <c r="C1097" s="142">
        <v>300000</v>
      </c>
      <c r="D1097" s="143">
        <v>335700</v>
      </c>
      <c r="E1097" s="142">
        <v>359300</v>
      </c>
      <c r="F1097" s="142">
        <v>387400</v>
      </c>
      <c r="G1097" s="142"/>
    </row>
    <row r="1098" spans="1:7">
      <c r="A1098" s="95" t="s">
        <v>1195</v>
      </c>
      <c r="B1098" s="142">
        <v>269400</v>
      </c>
      <c r="C1098" s="142">
        <v>300500</v>
      </c>
      <c r="D1098" s="143">
        <v>336800</v>
      </c>
      <c r="E1098" s="142">
        <v>359900</v>
      </c>
      <c r="F1098" s="142">
        <v>387700</v>
      </c>
      <c r="G1098" s="142"/>
    </row>
    <row r="1099" spans="1:7">
      <c r="A1099" s="95" t="s">
        <v>1196</v>
      </c>
      <c r="B1099" s="142">
        <v>270400</v>
      </c>
      <c r="C1099" s="142">
        <v>301700</v>
      </c>
      <c r="D1099" s="143">
        <v>337900</v>
      </c>
      <c r="E1099" s="142">
        <v>360400</v>
      </c>
      <c r="F1099" s="142">
        <v>388200</v>
      </c>
      <c r="G1099" s="142"/>
    </row>
    <row r="1100" spans="1:7">
      <c r="A1100" s="95" t="s">
        <v>1197</v>
      </c>
      <c r="B1100" s="142">
        <v>271500</v>
      </c>
      <c r="C1100" s="142">
        <v>302800</v>
      </c>
      <c r="D1100" s="143">
        <v>338900</v>
      </c>
      <c r="E1100" s="142">
        <v>361000</v>
      </c>
      <c r="F1100" s="142">
        <v>388600</v>
      </c>
      <c r="G1100" s="142"/>
    </row>
    <row r="1101" spans="1:7">
      <c r="A1101" s="95" t="s">
        <v>1198</v>
      </c>
      <c r="B1101" s="142">
        <v>272600</v>
      </c>
      <c r="C1101" s="142">
        <v>304000</v>
      </c>
      <c r="D1101" s="143">
        <v>340000</v>
      </c>
      <c r="E1101" s="142">
        <v>361500</v>
      </c>
      <c r="F1101" s="142">
        <v>388900</v>
      </c>
      <c r="G1101" s="142"/>
    </row>
    <row r="1102" spans="1:7">
      <c r="A1102" s="95" t="s">
        <v>1199</v>
      </c>
      <c r="B1102" s="142">
        <v>273400</v>
      </c>
      <c r="C1102" s="142">
        <v>305100</v>
      </c>
      <c r="D1102" s="143">
        <v>340900</v>
      </c>
      <c r="E1102" s="142">
        <v>362100</v>
      </c>
      <c r="F1102" s="142">
        <v>389200</v>
      </c>
      <c r="G1102" s="142"/>
    </row>
    <row r="1103" spans="1:7">
      <c r="A1103" s="95" t="s">
        <v>1200</v>
      </c>
      <c r="B1103" s="142">
        <v>274300</v>
      </c>
      <c r="C1103" s="142">
        <v>306300</v>
      </c>
      <c r="D1103" s="143">
        <v>341900</v>
      </c>
      <c r="E1103" s="142">
        <v>362600</v>
      </c>
      <c r="F1103" s="142">
        <v>389700</v>
      </c>
      <c r="G1103" s="142"/>
    </row>
    <row r="1104" spans="1:7">
      <c r="A1104" s="95" t="s">
        <v>1201</v>
      </c>
      <c r="B1104" s="142">
        <v>275400</v>
      </c>
      <c r="C1104" s="142">
        <v>307500</v>
      </c>
      <c r="D1104" s="143">
        <v>342800</v>
      </c>
      <c r="E1104" s="142">
        <v>363200</v>
      </c>
      <c r="F1104" s="142">
        <v>390200</v>
      </c>
      <c r="G1104" s="144"/>
    </row>
    <row r="1105" spans="1:7">
      <c r="A1105" s="95" t="s">
        <v>1202</v>
      </c>
      <c r="B1105" s="142">
        <v>276500</v>
      </c>
      <c r="C1105" s="142">
        <v>308600</v>
      </c>
      <c r="D1105" s="143">
        <v>343800</v>
      </c>
      <c r="E1105" s="142">
        <v>363700</v>
      </c>
      <c r="F1105" s="142">
        <v>390600</v>
      </c>
      <c r="G1105" s="144"/>
    </row>
    <row r="1106" spans="1:7">
      <c r="A1106" s="95" t="s">
        <v>1203</v>
      </c>
      <c r="B1106" s="142">
        <v>277300</v>
      </c>
      <c r="C1106" s="142">
        <v>309900</v>
      </c>
      <c r="D1106" s="143">
        <v>344800</v>
      </c>
      <c r="E1106" s="142">
        <v>364100</v>
      </c>
      <c r="F1106" s="142">
        <v>390900</v>
      </c>
      <c r="G1106" s="144"/>
    </row>
    <row r="1107" spans="1:7">
      <c r="A1107" s="95" t="s">
        <v>1204</v>
      </c>
      <c r="B1107" s="142">
        <v>278200</v>
      </c>
      <c r="C1107" s="142">
        <v>311100</v>
      </c>
      <c r="D1107" s="143">
        <v>345600</v>
      </c>
      <c r="E1107" s="142">
        <v>364500</v>
      </c>
      <c r="F1107" s="142">
        <v>391300</v>
      </c>
      <c r="G1107" s="144"/>
    </row>
    <row r="1108" spans="1:7">
      <c r="A1108" s="95" t="s">
        <v>1205</v>
      </c>
      <c r="B1108" s="142">
        <v>279000</v>
      </c>
      <c r="C1108" s="142">
        <v>312300</v>
      </c>
      <c r="D1108" s="143">
        <v>346400</v>
      </c>
      <c r="E1108" s="142">
        <v>365100</v>
      </c>
      <c r="F1108" s="142">
        <v>391800</v>
      </c>
      <c r="G1108" s="144"/>
    </row>
    <row r="1109" spans="1:7">
      <c r="A1109" s="95" t="s">
        <v>1206</v>
      </c>
      <c r="B1109" s="142">
        <v>280000</v>
      </c>
      <c r="C1109" s="142">
        <v>313500</v>
      </c>
      <c r="D1109" s="143">
        <v>347200</v>
      </c>
      <c r="E1109" s="142">
        <v>365600</v>
      </c>
      <c r="F1109" s="142">
        <v>392200</v>
      </c>
      <c r="G1109" s="144"/>
    </row>
    <row r="1110" spans="1:7">
      <c r="A1110" s="95" t="s">
        <v>1207</v>
      </c>
      <c r="B1110" s="142">
        <v>280900</v>
      </c>
      <c r="C1110" s="142">
        <v>314300</v>
      </c>
      <c r="D1110" s="143">
        <v>347800</v>
      </c>
      <c r="E1110" s="142">
        <v>365900</v>
      </c>
      <c r="F1110" s="142">
        <v>392600</v>
      </c>
      <c r="G1110" s="144"/>
    </row>
    <row r="1111" spans="1:7">
      <c r="A1111" s="95" t="s">
        <v>1208</v>
      </c>
      <c r="B1111" s="142">
        <v>281900</v>
      </c>
      <c r="C1111" s="142">
        <v>315000</v>
      </c>
      <c r="D1111" s="143">
        <v>348400</v>
      </c>
      <c r="E1111" s="142">
        <v>366400</v>
      </c>
      <c r="F1111" s="142"/>
      <c r="G1111" s="144"/>
    </row>
    <row r="1112" spans="1:7">
      <c r="A1112" s="95" t="s">
        <v>1209</v>
      </c>
      <c r="B1112" s="142">
        <v>282800</v>
      </c>
      <c r="C1112" s="142">
        <v>315700</v>
      </c>
      <c r="D1112" s="143">
        <v>349100</v>
      </c>
      <c r="E1112" s="142">
        <v>366800</v>
      </c>
      <c r="F1112" s="142"/>
      <c r="G1112" s="144"/>
    </row>
    <row r="1113" spans="1:7">
      <c r="A1113" s="95" t="s">
        <v>1210</v>
      </c>
      <c r="B1113" s="142">
        <v>283800</v>
      </c>
      <c r="C1113" s="142">
        <v>316300</v>
      </c>
      <c r="D1113" s="143">
        <v>349700</v>
      </c>
      <c r="E1113" s="142">
        <v>367100</v>
      </c>
      <c r="F1113" s="142"/>
      <c r="G1113" s="144"/>
    </row>
    <row r="1114" spans="1:7">
      <c r="A1114" s="95" t="s">
        <v>1211</v>
      </c>
      <c r="B1114" s="142">
        <v>284400</v>
      </c>
      <c r="C1114" s="142">
        <v>317000</v>
      </c>
      <c r="D1114" s="143">
        <v>350100</v>
      </c>
      <c r="E1114" s="142">
        <v>367700</v>
      </c>
      <c r="F1114" s="142"/>
      <c r="G1114" s="144"/>
    </row>
    <row r="1115" spans="1:7">
      <c r="A1115" s="95" t="s">
        <v>1212</v>
      </c>
      <c r="B1115" s="142">
        <v>285200</v>
      </c>
      <c r="C1115" s="142">
        <v>317300</v>
      </c>
      <c r="D1115" s="143">
        <v>350500</v>
      </c>
      <c r="E1115" s="142">
        <v>368200</v>
      </c>
      <c r="F1115" s="142"/>
      <c r="G1115" s="144"/>
    </row>
    <row r="1116" spans="1:7">
      <c r="A1116" s="95" t="s">
        <v>1213</v>
      </c>
      <c r="B1116" s="142">
        <v>285800</v>
      </c>
      <c r="C1116" s="142">
        <v>317900</v>
      </c>
      <c r="D1116" s="143">
        <v>351000</v>
      </c>
      <c r="E1116" s="142">
        <v>368700</v>
      </c>
      <c r="F1116" s="142"/>
      <c r="G1116" s="144"/>
    </row>
    <row r="1117" spans="1:7">
      <c r="A1117" s="95" t="s">
        <v>1214</v>
      </c>
      <c r="B1117" s="142">
        <v>286700</v>
      </c>
      <c r="C1117" s="142">
        <v>318600</v>
      </c>
      <c r="D1117" s="143">
        <v>351400</v>
      </c>
      <c r="E1117" s="142">
        <v>369200</v>
      </c>
      <c r="F1117" s="142"/>
      <c r="G1117" s="144"/>
    </row>
    <row r="1118" spans="1:7">
      <c r="A1118" s="95" t="s">
        <v>1215</v>
      </c>
      <c r="B1118" s="142">
        <v>287500</v>
      </c>
      <c r="C1118" s="142">
        <v>319000</v>
      </c>
      <c r="D1118" s="143">
        <v>351900</v>
      </c>
      <c r="E1118" s="142">
        <v>369800</v>
      </c>
      <c r="F1118" s="142"/>
      <c r="G1118" s="144"/>
    </row>
    <row r="1119" spans="1:7">
      <c r="A1119" s="95" t="s">
        <v>1216</v>
      </c>
      <c r="B1119" s="142">
        <v>288300</v>
      </c>
      <c r="C1119" s="142">
        <v>319600</v>
      </c>
      <c r="D1119" s="143">
        <v>352300</v>
      </c>
      <c r="E1119" s="142">
        <v>370300</v>
      </c>
      <c r="F1119" s="142"/>
      <c r="G1119" s="144"/>
    </row>
    <row r="1120" spans="1:7">
      <c r="A1120" s="95" t="s">
        <v>1217</v>
      </c>
      <c r="B1120" s="142">
        <v>289100</v>
      </c>
      <c r="C1120" s="142">
        <v>320200</v>
      </c>
      <c r="D1120" s="143">
        <v>352800</v>
      </c>
      <c r="E1120" s="142">
        <v>370800</v>
      </c>
      <c r="F1120" s="142"/>
      <c r="G1120" s="144"/>
    </row>
    <row r="1121" spans="1:7">
      <c r="A1121" s="95" t="s">
        <v>1218</v>
      </c>
      <c r="B1121" s="142">
        <v>289900</v>
      </c>
      <c r="C1121" s="142">
        <v>320800</v>
      </c>
      <c r="D1121" s="143">
        <v>353200</v>
      </c>
      <c r="E1121" s="142">
        <v>371200</v>
      </c>
      <c r="F1121" s="142"/>
      <c r="G1121" s="144"/>
    </row>
    <row r="1122" spans="1:7">
      <c r="A1122" s="95" t="s">
        <v>1219</v>
      </c>
      <c r="B1122" s="142">
        <v>290600</v>
      </c>
      <c r="C1122" s="142">
        <v>321200</v>
      </c>
      <c r="D1122" s="143">
        <v>353500</v>
      </c>
      <c r="E1122" s="142">
        <v>371800</v>
      </c>
      <c r="F1122" s="142"/>
      <c r="G1122" s="144"/>
    </row>
    <row r="1123" spans="1:7">
      <c r="A1123" s="95" t="s">
        <v>1220</v>
      </c>
      <c r="B1123" s="142">
        <v>291100</v>
      </c>
      <c r="C1123" s="142">
        <v>321700</v>
      </c>
      <c r="D1123" s="143">
        <v>354000</v>
      </c>
      <c r="E1123" s="142">
        <v>372300</v>
      </c>
      <c r="F1123" s="142"/>
      <c r="G1123" s="144"/>
    </row>
    <row r="1124" spans="1:7">
      <c r="A1124" s="95" t="s">
        <v>1221</v>
      </c>
      <c r="B1124" s="142">
        <v>291600</v>
      </c>
      <c r="C1124" s="142">
        <v>322200</v>
      </c>
      <c r="D1124" s="143">
        <v>354400</v>
      </c>
      <c r="E1124" s="142">
        <v>372800</v>
      </c>
      <c r="F1124" s="142"/>
      <c r="G1124" s="144"/>
    </row>
    <row r="1125" spans="1:7">
      <c r="A1125" s="95" t="s">
        <v>1222</v>
      </c>
      <c r="B1125" s="142">
        <v>292100</v>
      </c>
      <c r="C1125" s="142">
        <v>322700</v>
      </c>
      <c r="D1125" s="143">
        <v>354700</v>
      </c>
      <c r="E1125" s="142">
        <v>373300</v>
      </c>
      <c r="F1125" s="142"/>
      <c r="G1125" s="144"/>
    </row>
    <row r="1126" spans="1:7">
      <c r="A1126" s="95" t="s">
        <v>1223</v>
      </c>
      <c r="B1126" s="142">
        <v>292300</v>
      </c>
      <c r="C1126" s="142">
        <v>323100</v>
      </c>
      <c r="D1126" s="143">
        <v>355200</v>
      </c>
      <c r="E1126" s="142">
        <v>373900</v>
      </c>
      <c r="F1126" s="142"/>
      <c r="G1126" s="144"/>
    </row>
    <row r="1127" spans="1:7">
      <c r="A1127" s="95" t="s">
        <v>1224</v>
      </c>
      <c r="B1127" s="142">
        <v>292600</v>
      </c>
      <c r="C1127" s="142">
        <v>323500</v>
      </c>
      <c r="D1127" s="143">
        <v>355700</v>
      </c>
      <c r="E1127" s="142">
        <v>374300</v>
      </c>
      <c r="F1127" s="142"/>
      <c r="G1127" s="144"/>
    </row>
    <row r="1128" spans="1:7">
      <c r="A1128" s="95" t="s">
        <v>1225</v>
      </c>
      <c r="B1128" s="142">
        <v>292800</v>
      </c>
      <c r="C1128" s="142">
        <v>323800</v>
      </c>
      <c r="D1128" s="143">
        <v>356200</v>
      </c>
      <c r="E1128" s="142">
        <v>374800</v>
      </c>
      <c r="F1128" s="142"/>
      <c r="G1128" s="144"/>
    </row>
    <row r="1129" spans="1:7">
      <c r="A1129" s="95" t="s">
        <v>1226</v>
      </c>
      <c r="B1129" s="142">
        <v>293200</v>
      </c>
      <c r="C1129" s="142">
        <v>324100</v>
      </c>
      <c r="D1129" s="143">
        <v>356700</v>
      </c>
      <c r="E1129" s="142">
        <v>375300</v>
      </c>
      <c r="F1129" s="142"/>
      <c r="G1129" s="144"/>
    </row>
    <row r="1130" spans="1:7">
      <c r="A1130" s="95" t="s">
        <v>1227</v>
      </c>
      <c r="B1130" s="142">
        <v>293500</v>
      </c>
      <c r="C1130" s="142">
        <v>324500</v>
      </c>
      <c r="D1130" s="143">
        <v>357200</v>
      </c>
      <c r="E1130" s="142">
        <v>375900</v>
      </c>
      <c r="F1130" s="142"/>
      <c r="G1130" s="144"/>
    </row>
    <row r="1131" spans="1:7">
      <c r="A1131" s="95" t="s">
        <v>1228</v>
      </c>
      <c r="B1131" s="142">
        <v>293700</v>
      </c>
      <c r="C1131" s="142">
        <v>324900</v>
      </c>
      <c r="D1131" s="143">
        <v>357700</v>
      </c>
      <c r="E1131" s="142"/>
      <c r="F1131" s="142"/>
      <c r="G1131" s="144"/>
    </row>
    <row r="1132" spans="1:7">
      <c r="A1132" s="95" t="s">
        <v>1229</v>
      </c>
      <c r="B1132" s="142">
        <v>294100</v>
      </c>
      <c r="C1132" s="142">
        <v>325300</v>
      </c>
      <c r="D1132" s="143">
        <v>358200</v>
      </c>
      <c r="E1132" s="142"/>
      <c r="F1132" s="142"/>
      <c r="G1132" s="144"/>
    </row>
    <row r="1133" spans="1:7">
      <c r="A1133" s="95" t="s">
        <v>1230</v>
      </c>
      <c r="B1133" s="142">
        <v>294400</v>
      </c>
      <c r="C1133" s="142">
        <v>325600</v>
      </c>
      <c r="D1133" s="143">
        <v>358600</v>
      </c>
      <c r="E1133" s="142"/>
      <c r="F1133" s="142"/>
      <c r="G1133" s="144"/>
    </row>
    <row r="1134" spans="1:7">
      <c r="A1134" s="95" t="s">
        <v>1231</v>
      </c>
      <c r="B1134" s="142">
        <v>294700</v>
      </c>
      <c r="C1134" s="142">
        <v>325800</v>
      </c>
      <c r="D1134" s="143">
        <v>359000</v>
      </c>
      <c r="E1134" s="142"/>
      <c r="F1134" s="144"/>
      <c r="G1134" s="144"/>
    </row>
    <row r="1135" spans="1:7">
      <c r="A1135" s="95" t="s">
        <v>1232</v>
      </c>
      <c r="B1135" s="142">
        <v>295000</v>
      </c>
      <c r="C1135" s="142">
        <v>326100</v>
      </c>
      <c r="D1135" s="143">
        <v>359400</v>
      </c>
      <c r="E1135" s="142"/>
      <c r="F1135" s="144"/>
      <c r="G1135" s="144"/>
    </row>
    <row r="1136" spans="1:7">
      <c r="A1136" s="95" t="s">
        <v>1233</v>
      </c>
      <c r="B1136" s="142">
        <v>295300</v>
      </c>
      <c r="C1136" s="142">
        <v>326500</v>
      </c>
      <c r="D1136" s="143">
        <v>359900</v>
      </c>
      <c r="E1136" s="142"/>
      <c r="F1136" s="144"/>
      <c r="G1136" s="144"/>
    </row>
    <row r="1137" spans="1:7">
      <c r="A1137" s="95" t="s">
        <v>1234</v>
      </c>
      <c r="B1137" s="142">
        <v>295700</v>
      </c>
      <c r="C1137" s="142">
        <v>326700</v>
      </c>
      <c r="D1137" s="143">
        <v>360400</v>
      </c>
      <c r="E1137" s="142"/>
      <c r="F1137" s="144"/>
      <c r="G1137" s="144"/>
    </row>
    <row r="1138" spans="1:7">
      <c r="A1138" s="95" t="s">
        <v>1235</v>
      </c>
      <c r="B1138" s="142">
        <v>296000</v>
      </c>
      <c r="C1138" s="142">
        <v>326900</v>
      </c>
      <c r="D1138" s="143">
        <v>360800</v>
      </c>
      <c r="E1138" s="142"/>
      <c r="F1138" s="144"/>
      <c r="G1138" s="144"/>
    </row>
    <row r="1139" spans="1:7">
      <c r="A1139" s="95" t="s">
        <v>1236</v>
      </c>
      <c r="B1139" s="142">
        <v>296400</v>
      </c>
      <c r="C1139" s="142">
        <v>327200</v>
      </c>
      <c r="D1139" s="143">
        <v>361300</v>
      </c>
      <c r="E1139" s="142"/>
      <c r="F1139" s="144"/>
      <c r="G1139" s="144"/>
    </row>
    <row r="1140" spans="1:7">
      <c r="A1140" s="95" t="s">
        <v>1237</v>
      </c>
      <c r="B1140" s="142">
        <v>296700</v>
      </c>
      <c r="C1140" s="142">
        <v>327500</v>
      </c>
      <c r="D1140" s="143">
        <v>361800</v>
      </c>
      <c r="E1140" s="142"/>
      <c r="F1140" s="144"/>
      <c r="G1140" s="144"/>
    </row>
    <row r="1141" spans="1:7">
      <c r="A1141" s="95" t="s">
        <v>1238</v>
      </c>
      <c r="B1141" s="142">
        <v>297100</v>
      </c>
      <c r="C1141" s="142">
        <v>327800</v>
      </c>
      <c r="D1141" s="143">
        <v>362300</v>
      </c>
      <c r="E1141" s="142"/>
      <c r="F1141" s="144"/>
      <c r="G1141" s="144"/>
    </row>
    <row r="1142" spans="1:7">
      <c r="A1142" s="95" t="s">
        <v>1239</v>
      </c>
      <c r="B1142" s="142">
        <v>297300</v>
      </c>
      <c r="C1142" s="142">
        <v>328000</v>
      </c>
      <c r="D1142" s="143">
        <v>362600</v>
      </c>
      <c r="E1142" s="142"/>
      <c r="F1142" s="144"/>
      <c r="G1142" s="144"/>
    </row>
    <row r="1143" spans="1:7">
      <c r="A1143" s="95" t="s">
        <v>1240</v>
      </c>
      <c r="B1143" s="142">
        <v>297500</v>
      </c>
      <c r="C1143" s="142">
        <v>328300</v>
      </c>
      <c r="D1143" s="143"/>
      <c r="E1143" s="142"/>
      <c r="F1143" s="144"/>
      <c r="G1143" s="144"/>
    </row>
    <row r="1144" spans="1:7">
      <c r="A1144" s="95" t="s">
        <v>1241</v>
      </c>
      <c r="B1144" s="142">
        <v>297800</v>
      </c>
      <c r="C1144" s="142">
        <v>328700</v>
      </c>
      <c r="D1144" s="143"/>
      <c r="E1144" s="142"/>
      <c r="F1144" s="144"/>
      <c r="G1144" s="144"/>
    </row>
    <row r="1145" spans="1:7">
      <c r="A1145" s="95" t="s">
        <v>1242</v>
      </c>
      <c r="B1145" s="142">
        <v>298200</v>
      </c>
      <c r="C1145" s="142">
        <v>328900</v>
      </c>
      <c r="D1145" s="143"/>
      <c r="E1145" s="142"/>
      <c r="F1145" s="144"/>
      <c r="G1145" s="144"/>
    </row>
    <row r="1146" spans="1:7">
      <c r="A1146" s="95" t="s">
        <v>1243</v>
      </c>
      <c r="B1146" s="142">
        <v>298400</v>
      </c>
      <c r="C1146" s="142">
        <v>329100</v>
      </c>
      <c r="D1146" s="143"/>
      <c r="E1146" s="142"/>
      <c r="F1146" s="144"/>
      <c r="G1146" s="144"/>
    </row>
    <row r="1147" spans="1:7">
      <c r="A1147" s="95" t="s">
        <v>1244</v>
      </c>
      <c r="B1147" s="142">
        <v>298700</v>
      </c>
      <c r="C1147" s="142">
        <v>329300</v>
      </c>
      <c r="D1147" s="143"/>
      <c r="E1147" s="142"/>
      <c r="F1147" s="144"/>
      <c r="G1147" s="144"/>
    </row>
    <row r="1148" spans="1:7">
      <c r="A1148" s="95" t="s">
        <v>1245</v>
      </c>
      <c r="B1148" s="142">
        <v>299100</v>
      </c>
      <c r="C1148" s="142">
        <v>329700</v>
      </c>
      <c r="D1148" s="143"/>
      <c r="E1148" s="142"/>
      <c r="F1148" s="144"/>
      <c r="G1148" s="144"/>
    </row>
    <row r="1149" spans="1:7">
      <c r="A1149" s="95" t="s">
        <v>1246</v>
      </c>
      <c r="B1149" s="142">
        <v>299500</v>
      </c>
      <c r="C1149" s="142">
        <v>329900</v>
      </c>
      <c r="D1149" s="143"/>
      <c r="E1149" s="142"/>
      <c r="F1149" s="144"/>
      <c r="G1149" s="144"/>
    </row>
    <row r="1150" spans="1:7">
      <c r="A1150" s="95" t="s">
        <v>1247</v>
      </c>
      <c r="B1150" s="142">
        <v>299700</v>
      </c>
      <c r="C1150" s="142">
        <v>330200</v>
      </c>
      <c r="D1150" s="143"/>
      <c r="E1150" s="142"/>
      <c r="F1150" s="144"/>
      <c r="G1150" s="144"/>
    </row>
    <row r="1151" spans="1:7">
      <c r="A1151" s="95" t="s">
        <v>1248</v>
      </c>
      <c r="B1151" s="142">
        <v>300000</v>
      </c>
      <c r="C1151" s="142">
        <v>330600</v>
      </c>
      <c r="D1151" s="143"/>
      <c r="E1151" s="142"/>
      <c r="F1151" s="144"/>
      <c r="G1151" s="144"/>
    </row>
    <row r="1152" spans="1:7">
      <c r="A1152" s="95" t="s">
        <v>1249</v>
      </c>
      <c r="B1152" s="142">
        <v>300400</v>
      </c>
      <c r="C1152" s="142">
        <v>331000</v>
      </c>
      <c r="D1152" s="143"/>
      <c r="E1152" s="142"/>
      <c r="F1152" s="144"/>
      <c r="G1152" s="144"/>
    </row>
    <row r="1153" spans="1:7">
      <c r="A1153" s="95" t="s">
        <v>1250</v>
      </c>
      <c r="B1153" s="142">
        <v>300700</v>
      </c>
      <c r="C1153" s="142">
        <v>331400</v>
      </c>
      <c r="D1153" s="143"/>
      <c r="E1153" s="142"/>
      <c r="F1153" s="144"/>
      <c r="G1153" s="144"/>
    </row>
    <row r="1154" spans="1:7">
      <c r="A1154" s="95" t="s">
        <v>1251</v>
      </c>
      <c r="B1154" s="142">
        <v>300900</v>
      </c>
      <c r="C1154" s="142">
        <v>331700</v>
      </c>
      <c r="D1154" s="143"/>
      <c r="E1154" s="142"/>
      <c r="F1154" s="144"/>
      <c r="G1154" s="144"/>
    </row>
    <row r="1155" spans="1:7">
      <c r="A1155" s="95" t="s">
        <v>1252</v>
      </c>
      <c r="B1155" s="142">
        <v>301200</v>
      </c>
      <c r="C1155" s="142">
        <v>332100</v>
      </c>
      <c r="D1155" s="143"/>
      <c r="E1155" s="142"/>
      <c r="F1155" s="144"/>
      <c r="G1155" s="144"/>
    </row>
    <row r="1156" spans="1:7">
      <c r="A1156" s="95" t="s">
        <v>1253</v>
      </c>
      <c r="B1156" s="142">
        <v>301600</v>
      </c>
      <c r="C1156" s="142">
        <v>332500</v>
      </c>
      <c r="D1156" s="143"/>
      <c r="E1156" s="142"/>
      <c r="F1156" s="144"/>
      <c r="G1156" s="144"/>
    </row>
    <row r="1157" spans="1:7">
      <c r="A1157" s="95" t="s">
        <v>1254</v>
      </c>
      <c r="B1157" s="142">
        <v>301900</v>
      </c>
      <c r="C1157" s="142">
        <v>332900</v>
      </c>
      <c r="D1157" s="143"/>
      <c r="E1157" s="142"/>
      <c r="F1157" s="144"/>
      <c r="G1157" s="144"/>
    </row>
    <row r="1158" spans="1:7">
      <c r="A1158" s="95" t="s">
        <v>1255</v>
      </c>
      <c r="B1158" s="142">
        <v>302100</v>
      </c>
      <c r="C1158" s="142">
        <v>333200</v>
      </c>
      <c r="D1158" s="143"/>
      <c r="E1158" s="142"/>
      <c r="F1158" s="144"/>
      <c r="G1158" s="144"/>
    </row>
    <row r="1159" spans="1:7">
      <c r="A1159" s="95" t="s">
        <v>1256</v>
      </c>
      <c r="B1159" s="142">
        <v>302500</v>
      </c>
      <c r="C1159" s="142">
        <v>333600</v>
      </c>
      <c r="D1159" s="143"/>
      <c r="E1159" s="142"/>
      <c r="F1159" s="144"/>
      <c r="G1159" s="144"/>
    </row>
    <row r="1160" spans="1:7">
      <c r="A1160" s="95" t="s">
        <v>1257</v>
      </c>
      <c r="B1160" s="142">
        <v>302900</v>
      </c>
      <c r="C1160" s="142">
        <v>333900</v>
      </c>
      <c r="D1160" s="143"/>
      <c r="E1160" s="142"/>
      <c r="F1160" s="144"/>
      <c r="G1160" s="144"/>
    </row>
    <row r="1161" spans="1:7">
      <c r="A1161" s="95" t="s">
        <v>1258</v>
      </c>
      <c r="B1161" s="142">
        <v>303200</v>
      </c>
      <c r="C1161" s="142">
        <v>334300</v>
      </c>
      <c r="D1161" s="143"/>
      <c r="E1161" s="142"/>
      <c r="F1161" s="144"/>
      <c r="G1161" s="144"/>
    </row>
    <row r="1162" spans="1:7">
      <c r="A1162" s="95" t="s">
        <v>1259</v>
      </c>
      <c r="B1162" s="142">
        <v>303400</v>
      </c>
      <c r="C1162" s="142">
        <v>334600</v>
      </c>
      <c r="D1162" s="143"/>
      <c r="E1162" s="142"/>
      <c r="F1162" s="144"/>
      <c r="G1162" s="144"/>
    </row>
    <row r="1163" spans="1:7">
      <c r="A1163" s="95" t="s">
        <v>1260</v>
      </c>
      <c r="B1163" s="142">
        <v>303600</v>
      </c>
      <c r="C1163" s="142">
        <v>335000</v>
      </c>
      <c r="D1163" s="143"/>
      <c r="E1163" s="142"/>
      <c r="F1163" s="144"/>
      <c r="G1163" s="144"/>
    </row>
    <row r="1164" spans="1:7">
      <c r="A1164" s="95" t="s">
        <v>1261</v>
      </c>
      <c r="B1164" s="142">
        <v>303900</v>
      </c>
      <c r="C1164" s="142">
        <v>335400</v>
      </c>
      <c r="D1164" s="143"/>
      <c r="E1164" s="142"/>
      <c r="F1164" s="144"/>
      <c r="G1164" s="144"/>
    </row>
    <row r="1165" spans="1:7">
      <c r="A1165" s="95" t="s">
        <v>1262</v>
      </c>
      <c r="B1165" s="142">
        <v>304300</v>
      </c>
      <c r="C1165" s="142">
        <v>335800</v>
      </c>
      <c r="D1165" s="143"/>
      <c r="E1165" s="142"/>
      <c r="F1165" s="144"/>
      <c r="G1165" s="144"/>
    </row>
    <row r="1166" spans="1:7">
      <c r="A1166" s="95" t="s">
        <v>1263</v>
      </c>
      <c r="B1166" s="142">
        <v>304500</v>
      </c>
      <c r="C1166" s="142">
        <v>336100</v>
      </c>
      <c r="D1166" s="143"/>
      <c r="E1166" s="142"/>
      <c r="F1166" s="144"/>
      <c r="G1166" s="144"/>
    </row>
    <row r="1167" spans="1:7">
      <c r="A1167" s="95" t="s">
        <v>1264</v>
      </c>
      <c r="B1167" s="142">
        <v>304700</v>
      </c>
      <c r="C1167" s="142">
        <v>336500</v>
      </c>
      <c r="D1167" s="143"/>
      <c r="E1167" s="142"/>
      <c r="F1167" s="144"/>
      <c r="G1167" s="144"/>
    </row>
    <row r="1168" spans="1:7">
      <c r="A1168" s="95" t="s">
        <v>1265</v>
      </c>
      <c r="B1168" s="142">
        <v>305000</v>
      </c>
      <c r="C1168" s="142">
        <v>336900</v>
      </c>
      <c r="D1168" s="143"/>
      <c r="E1168" s="142"/>
      <c r="F1168" s="144"/>
      <c r="G1168" s="144"/>
    </row>
    <row r="1169" spans="1:7">
      <c r="A1169" s="95" t="s">
        <v>1266</v>
      </c>
      <c r="B1169" s="142">
        <v>305300</v>
      </c>
      <c r="C1169" s="142">
        <v>337300</v>
      </c>
      <c r="D1169" s="143"/>
      <c r="E1169" s="142"/>
      <c r="F1169" s="144"/>
      <c r="G1169" s="144"/>
    </row>
    <row r="1170" spans="1:7">
      <c r="A1170" s="95" t="s">
        <v>1267</v>
      </c>
      <c r="B1170" s="142">
        <v>305700</v>
      </c>
      <c r="C1170" s="142">
        <v>337600</v>
      </c>
      <c r="D1170" s="143"/>
      <c r="E1170" s="142"/>
      <c r="F1170" s="144"/>
      <c r="G1170" s="144"/>
    </row>
    <row r="1171" spans="1:7">
      <c r="A1171" s="95" t="s">
        <v>1268</v>
      </c>
      <c r="B1171" s="142">
        <v>305900</v>
      </c>
      <c r="C1171" s="142"/>
      <c r="D1171" s="143"/>
      <c r="E1171" s="142"/>
      <c r="F1171" s="144"/>
      <c r="G1171" s="144"/>
    </row>
    <row r="1172" spans="1:7">
      <c r="A1172" s="95" t="s">
        <v>1269</v>
      </c>
      <c r="B1172" s="142">
        <v>306100</v>
      </c>
      <c r="C1172" s="142"/>
      <c r="D1172" s="143"/>
      <c r="E1172" s="142"/>
      <c r="F1172" s="144"/>
      <c r="G1172" s="144"/>
    </row>
    <row r="1173" spans="1:7">
      <c r="A1173" s="95" t="s">
        <v>1270</v>
      </c>
      <c r="B1173" s="142">
        <v>306400</v>
      </c>
      <c r="C1173" s="142"/>
      <c r="D1173" s="143"/>
      <c r="E1173" s="142"/>
      <c r="F1173" s="144"/>
      <c r="G1173" s="144"/>
    </row>
    <row r="1174" spans="1:7">
      <c r="A1174" s="95" t="s">
        <v>1271</v>
      </c>
      <c r="B1174" s="142">
        <v>306700</v>
      </c>
      <c r="C1174" s="142"/>
      <c r="D1174" s="143"/>
      <c r="E1174" s="142"/>
      <c r="F1174" s="144"/>
      <c r="G1174" s="144"/>
    </row>
    <row r="1175" spans="1:7">
      <c r="A1175" s="95" t="s">
        <v>1272</v>
      </c>
      <c r="B1175" s="142">
        <v>307000</v>
      </c>
      <c r="C1175" s="142"/>
      <c r="D1175" s="143"/>
      <c r="E1175" s="142"/>
      <c r="F1175" s="144"/>
      <c r="G1175" s="144"/>
    </row>
    <row r="1176" spans="1:7">
      <c r="A1176" s="95" t="s">
        <v>1273</v>
      </c>
      <c r="B1176" s="142">
        <v>307300</v>
      </c>
      <c r="C1176" s="142"/>
      <c r="D1176" s="143"/>
      <c r="E1176" s="142"/>
      <c r="F1176" s="144"/>
      <c r="G1176" s="144"/>
    </row>
    <row r="1177" spans="1:7">
      <c r="A1177" s="95" t="s">
        <v>1274</v>
      </c>
      <c r="B1177" s="142">
        <v>307600</v>
      </c>
      <c r="C1177" s="142"/>
      <c r="D1177" s="143"/>
      <c r="E1177" s="142"/>
      <c r="F1177" s="144"/>
      <c r="G1177" s="144"/>
    </row>
    <row r="1178" spans="1:7">
      <c r="A1178" s="95" t="s">
        <v>1275</v>
      </c>
      <c r="B1178" s="142">
        <v>308000</v>
      </c>
      <c r="C1178" s="142"/>
      <c r="D1178" s="143"/>
      <c r="E1178" s="142"/>
      <c r="F1178" s="144"/>
      <c r="G1178" s="144"/>
    </row>
    <row r="1179" spans="1:7">
      <c r="A1179" s="95" t="s">
        <v>1276</v>
      </c>
      <c r="B1179" s="142">
        <v>308300</v>
      </c>
      <c r="C1179" s="142"/>
      <c r="D1179" s="143"/>
      <c r="E1179" s="142"/>
      <c r="F1179" s="144"/>
      <c r="G1179" s="144"/>
    </row>
    <row r="1180" spans="1:7">
      <c r="A1180" s="95" t="s">
        <v>1277</v>
      </c>
      <c r="B1180" s="142">
        <v>308600</v>
      </c>
      <c r="C1180" s="142"/>
      <c r="D1180" s="143"/>
      <c r="E1180" s="142"/>
      <c r="F1180" s="144"/>
      <c r="G1180" s="144"/>
    </row>
    <row r="1181" spans="1:7">
      <c r="A1181" s="95" t="s">
        <v>1278</v>
      </c>
      <c r="B1181" s="142">
        <v>308900</v>
      </c>
      <c r="C1181" s="142"/>
      <c r="D1181" s="143"/>
      <c r="E1181" s="142"/>
      <c r="F1181" s="144"/>
      <c r="G1181" s="144"/>
    </row>
    <row r="1182" spans="1:7">
      <c r="A1182" s="95" t="s">
        <v>1279</v>
      </c>
      <c r="B1182" s="142">
        <v>309300</v>
      </c>
      <c r="C1182" s="142"/>
      <c r="D1182" s="143"/>
      <c r="E1182" s="142"/>
      <c r="F1182" s="144"/>
      <c r="G1182" s="144"/>
    </row>
    <row r="1183" spans="1:7">
      <c r="A1183" s="95" t="s">
        <v>1280</v>
      </c>
      <c r="B1183" s="142">
        <v>309600</v>
      </c>
      <c r="C1183" s="142"/>
      <c r="D1183" s="143"/>
      <c r="E1183" s="142"/>
      <c r="F1183" s="144"/>
      <c r="G1183" s="144"/>
    </row>
    <row r="1184" spans="1:7">
      <c r="A1184" s="95" t="s">
        <v>1281</v>
      </c>
      <c r="B1184" s="142">
        <v>309900</v>
      </c>
      <c r="C1184" s="142"/>
      <c r="D1184" s="143"/>
      <c r="E1184" s="142"/>
      <c r="F1184" s="144"/>
      <c r="G1184" s="144"/>
    </row>
    <row r="1185" spans="1:7">
      <c r="A1185" s="95" t="s">
        <v>1282</v>
      </c>
      <c r="B1185" s="142">
        <v>310200</v>
      </c>
      <c r="C1185" s="142"/>
      <c r="D1185" s="143"/>
      <c r="E1185" s="142"/>
      <c r="F1185" s="144"/>
      <c r="G1185" s="144"/>
    </row>
    <row r="1186" spans="1:7">
      <c r="A1186" s="117" t="s">
        <v>1283</v>
      </c>
      <c r="B1186" s="145">
        <v>310600</v>
      </c>
      <c r="C1186" s="145"/>
      <c r="D1186" s="146"/>
      <c r="E1186" s="145"/>
      <c r="F1186" s="147"/>
      <c r="G1186" s="147"/>
    </row>
    <row r="1187" spans="1:7">
      <c r="A1187" s="93" t="s">
        <v>1284</v>
      </c>
      <c r="B1187" s="148">
        <v>130800</v>
      </c>
      <c r="C1187" s="149">
        <v>171300</v>
      </c>
      <c r="D1187" s="148">
        <v>206000</v>
      </c>
      <c r="E1187" s="148">
        <v>233000</v>
      </c>
      <c r="F1187" s="150">
        <v>282800</v>
      </c>
    </row>
    <row r="1188" spans="1:7">
      <c r="A1188" s="95" t="s">
        <v>1285</v>
      </c>
      <c r="B1188" s="151">
        <v>131600</v>
      </c>
      <c r="C1188" s="152">
        <v>172800</v>
      </c>
      <c r="D1188" s="151">
        <v>207500</v>
      </c>
      <c r="E1188" s="151">
        <v>234600</v>
      </c>
      <c r="F1188" s="153">
        <v>284700</v>
      </c>
    </row>
    <row r="1189" spans="1:7">
      <c r="A1189" s="95" t="s">
        <v>1286</v>
      </c>
      <c r="B1189" s="151">
        <v>132400</v>
      </c>
      <c r="C1189" s="152">
        <v>174300</v>
      </c>
      <c r="D1189" s="151">
        <v>209000</v>
      </c>
      <c r="E1189" s="151">
        <v>236200</v>
      </c>
      <c r="F1189" s="153">
        <v>286600</v>
      </c>
    </row>
    <row r="1190" spans="1:7">
      <c r="A1190" s="95" t="s">
        <v>1287</v>
      </c>
      <c r="B1190" s="151">
        <v>133200</v>
      </c>
      <c r="C1190" s="152">
        <v>175800</v>
      </c>
      <c r="D1190" s="151">
        <v>210500</v>
      </c>
      <c r="E1190" s="151">
        <v>237800</v>
      </c>
      <c r="F1190" s="153">
        <v>288500</v>
      </c>
    </row>
    <row r="1191" spans="1:7">
      <c r="A1191" s="95" t="s">
        <v>1288</v>
      </c>
      <c r="B1191" s="151">
        <v>133900</v>
      </c>
      <c r="C1191" s="152">
        <v>176900</v>
      </c>
      <c r="D1191" s="151">
        <v>211500</v>
      </c>
      <c r="E1191" s="151">
        <v>238500</v>
      </c>
      <c r="F1191" s="153">
        <v>290000</v>
      </c>
    </row>
    <row r="1192" spans="1:7">
      <c r="A1192" s="95" t="s">
        <v>1289</v>
      </c>
      <c r="B1192" s="151">
        <v>134700</v>
      </c>
      <c r="C1192" s="152">
        <v>178400</v>
      </c>
      <c r="D1192" s="151">
        <v>213000</v>
      </c>
      <c r="E1192" s="151">
        <v>240100</v>
      </c>
      <c r="F1192" s="153">
        <v>291800</v>
      </c>
    </row>
    <row r="1193" spans="1:7">
      <c r="A1193" s="95" t="s">
        <v>1290</v>
      </c>
      <c r="B1193" s="151">
        <v>135500</v>
      </c>
      <c r="C1193" s="152">
        <v>179900</v>
      </c>
      <c r="D1193" s="151">
        <v>214500</v>
      </c>
      <c r="E1193" s="151">
        <v>241700</v>
      </c>
      <c r="F1193" s="153">
        <v>293600</v>
      </c>
    </row>
    <row r="1194" spans="1:7">
      <c r="A1194" s="95" t="s">
        <v>1291</v>
      </c>
      <c r="B1194" s="151">
        <v>136300</v>
      </c>
      <c r="C1194" s="152">
        <v>181400</v>
      </c>
      <c r="D1194" s="151">
        <v>216000</v>
      </c>
      <c r="E1194" s="151">
        <v>243300</v>
      </c>
      <c r="F1194" s="153">
        <v>295400</v>
      </c>
    </row>
    <row r="1195" spans="1:7">
      <c r="A1195" s="95" t="s">
        <v>1292</v>
      </c>
      <c r="B1195" s="151">
        <v>137000</v>
      </c>
      <c r="C1195" s="152">
        <v>182700</v>
      </c>
      <c r="D1195" s="151">
        <v>216500</v>
      </c>
      <c r="E1195" s="151">
        <v>244300</v>
      </c>
      <c r="F1195" s="153">
        <v>296800</v>
      </c>
    </row>
    <row r="1196" spans="1:7">
      <c r="A1196" s="95" t="s">
        <v>1293</v>
      </c>
      <c r="B1196" s="151">
        <v>138100</v>
      </c>
      <c r="C1196" s="152">
        <v>184300</v>
      </c>
      <c r="D1196" s="151">
        <v>218000</v>
      </c>
      <c r="E1196" s="151">
        <v>246000</v>
      </c>
      <c r="F1196" s="153">
        <v>298500</v>
      </c>
    </row>
    <row r="1197" spans="1:7">
      <c r="A1197" s="95" t="s">
        <v>1294</v>
      </c>
      <c r="B1197" s="151">
        <v>139200</v>
      </c>
      <c r="C1197" s="152">
        <v>185900</v>
      </c>
      <c r="D1197" s="151">
        <v>219500</v>
      </c>
      <c r="E1197" s="151">
        <v>247700</v>
      </c>
      <c r="F1197" s="153">
        <v>300200</v>
      </c>
    </row>
    <row r="1198" spans="1:7">
      <c r="A1198" s="95" t="s">
        <v>1295</v>
      </c>
      <c r="B1198" s="151">
        <v>140300</v>
      </c>
      <c r="C1198" s="152">
        <v>187500</v>
      </c>
      <c r="D1198" s="151">
        <v>221000</v>
      </c>
      <c r="E1198" s="151">
        <v>249400</v>
      </c>
      <c r="F1198" s="153">
        <v>301900</v>
      </c>
    </row>
    <row r="1199" spans="1:7">
      <c r="A1199" s="95" t="s">
        <v>1296</v>
      </c>
      <c r="B1199" s="151">
        <v>141300</v>
      </c>
      <c r="C1199" s="152">
        <v>188700</v>
      </c>
      <c r="D1199" s="151">
        <v>221600</v>
      </c>
      <c r="E1199" s="151">
        <v>250100</v>
      </c>
      <c r="F1199" s="153">
        <v>302900</v>
      </c>
    </row>
    <row r="1200" spans="1:7">
      <c r="A1200" s="95" t="s">
        <v>1297</v>
      </c>
      <c r="B1200" s="151">
        <v>142500</v>
      </c>
      <c r="C1200" s="152">
        <v>190300</v>
      </c>
      <c r="D1200" s="151">
        <v>223100</v>
      </c>
      <c r="E1200" s="151">
        <v>251800</v>
      </c>
      <c r="F1200" s="153">
        <v>304500</v>
      </c>
    </row>
    <row r="1201" spans="1:6">
      <c r="A1201" s="95" t="s">
        <v>1298</v>
      </c>
      <c r="B1201" s="151">
        <v>143700</v>
      </c>
      <c r="C1201" s="152">
        <v>191900</v>
      </c>
      <c r="D1201" s="151">
        <v>224700</v>
      </c>
      <c r="E1201" s="151">
        <v>253500</v>
      </c>
      <c r="F1201" s="153">
        <v>306100</v>
      </c>
    </row>
    <row r="1202" spans="1:6">
      <c r="A1202" s="95" t="s">
        <v>1299</v>
      </c>
      <c r="B1202" s="151">
        <v>144900</v>
      </c>
      <c r="C1202" s="152">
        <v>193500</v>
      </c>
      <c r="D1202" s="151">
        <v>226300</v>
      </c>
      <c r="E1202" s="151">
        <v>255200</v>
      </c>
      <c r="F1202" s="153">
        <v>307700</v>
      </c>
    </row>
    <row r="1203" spans="1:6">
      <c r="A1203" s="95" t="s">
        <v>1300</v>
      </c>
      <c r="B1203" s="151">
        <v>145600</v>
      </c>
      <c r="C1203" s="152">
        <v>194800</v>
      </c>
      <c r="D1203" s="151">
        <v>227100</v>
      </c>
      <c r="E1203" s="151">
        <v>256500</v>
      </c>
      <c r="F1203" s="153">
        <v>308800</v>
      </c>
    </row>
    <row r="1204" spans="1:6">
      <c r="A1204" s="95" t="s">
        <v>1301</v>
      </c>
      <c r="B1204" s="151">
        <v>146800</v>
      </c>
      <c r="C1204" s="152">
        <v>196400</v>
      </c>
      <c r="D1204" s="151">
        <v>228700</v>
      </c>
      <c r="E1204" s="151">
        <v>258200</v>
      </c>
      <c r="F1204" s="153">
        <v>310400</v>
      </c>
    </row>
    <row r="1205" spans="1:6">
      <c r="A1205" s="95" t="s">
        <v>1302</v>
      </c>
      <c r="B1205" s="151">
        <v>148000</v>
      </c>
      <c r="C1205" s="152">
        <v>198000</v>
      </c>
      <c r="D1205" s="151">
        <v>230300</v>
      </c>
      <c r="E1205" s="151">
        <v>259900</v>
      </c>
      <c r="F1205" s="153">
        <v>312000</v>
      </c>
    </row>
    <row r="1206" spans="1:6">
      <c r="A1206" s="95" t="s">
        <v>1303</v>
      </c>
      <c r="B1206" s="151">
        <v>149200</v>
      </c>
      <c r="C1206" s="152">
        <v>199600</v>
      </c>
      <c r="D1206" s="151">
        <v>231900</v>
      </c>
      <c r="E1206" s="151">
        <v>261600</v>
      </c>
      <c r="F1206" s="153">
        <v>313600</v>
      </c>
    </row>
    <row r="1207" spans="1:6">
      <c r="A1207" s="95" t="s">
        <v>1304</v>
      </c>
      <c r="B1207" s="151">
        <v>150200</v>
      </c>
      <c r="C1207" s="152">
        <v>200800</v>
      </c>
      <c r="D1207" s="151">
        <v>232700</v>
      </c>
      <c r="E1207" s="151">
        <v>263000</v>
      </c>
      <c r="F1207" s="153">
        <v>314800</v>
      </c>
    </row>
    <row r="1208" spans="1:6">
      <c r="A1208" s="95" t="s">
        <v>1305</v>
      </c>
      <c r="B1208" s="151">
        <v>151400</v>
      </c>
      <c r="C1208" s="152">
        <v>202400</v>
      </c>
      <c r="D1208" s="151">
        <v>234300</v>
      </c>
      <c r="E1208" s="151">
        <v>264700</v>
      </c>
      <c r="F1208" s="153">
        <v>316300</v>
      </c>
    </row>
    <row r="1209" spans="1:6">
      <c r="A1209" s="95" t="s">
        <v>1306</v>
      </c>
      <c r="B1209" s="151">
        <v>152600</v>
      </c>
      <c r="C1209" s="152">
        <v>204000</v>
      </c>
      <c r="D1209" s="151">
        <v>235900</v>
      </c>
      <c r="E1209" s="151">
        <v>266400</v>
      </c>
      <c r="F1209" s="153">
        <v>317800</v>
      </c>
    </row>
    <row r="1210" spans="1:6">
      <c r="A1210" s="95" t="s">
        <v>1307</v>
      </c>
      <c r="B1210" s="151">
        <v>153800</v>
      </c>
      <c r="C1210" s="152">
        <v>205600</v>
      </c>
      <c r="D1210" s="151">
        <v>237500</v>
      </c>
      <c r="E1210" s="151">
        <v>268100</v>
      </c>
      <c r="F1210" s="153">
        <v>319300</v>
      </c>
    </row>
    <row r="1211" spans="1:6">
      <c r="A1211" s="95" t="s">
        <v>1308</v>
      </c>
      <c r="B1211" s="151">
        <v>154600</v>
      </c>
      <c r="C1211" s="151">
        <v>206800</v>
      </c>
      <c r="D1211" s="151">
        <v>238300</v>
      </c>
      <c r="E1211" s="151">
        <v>269400</v>
      </c>
      <c r="F1211" s="153">
        <v>320800</v>
      </c>
    </row>
    <row r="1212" spans="1:6">
      <c r="A1212" s="95" t="s">
        <v>1309</v>
      </c>
      <c r="B1212" s="151">
        <v>155900</v>
      </c>
      <c r="C1212" s="152">
        <v>208400</v>
      </c>
      <c r="D1212" s="151">
        <v>239900</v>
      </c>
      <c r="E1212" s="151">
        <v>271100</v>
      </c>
      <c r="F1212" s="153">
        <v>322200</v>
      </c>
    </row>
    <row r="1213" spans="1:6">
      <c r="A1213" s="95" t="s">
        <v>1310</v>
      </c>
      <c r="B1213" s="151">
        <v>157200</v>
      </c>
      <c r="C1213" s="152">
        <v>210000</v>
      </c>
      <c r="D1213" s="151">
        <v>241500</v>
      </c>
      <c r="E1213" s="151">
        <v>272800</v>
      </c>
      <c r="F1213" s="153">
        <v>323600</v>
      </c>
    </row>
    <row r="1214" spans="1:6">
      <c r="A1214" s="95" t="s">
        <v>1311</v>
      </c>
      <c r="B1214" s="151">
        <v>158500</v>
      </c>
      <c r="C1214" s="152">
        <v>211600</v>
      </c>
      <c r="D1214" s="151">
        <v>243100</v>
      </c>
      <c r="E1214" s="151">
        <v>274500</v>
      </c>
      <c r="F1214" s="153">
        <v>325000</v>
      </c>
    </row>
    <row r="1215" spans="1:6">
      <c r="A1215" s="95" t="s">
        <v>1312</v>
      </c>
      <c r="B1215" s="151">
        <v>159600</v>
      </c>
      <c r="C1215" s="152">
        <v>212400</v>
      </c>
      <c r="D1215" s="151">
        <v>244100</v>
      </c>
      <c r="E1215" s="151">
        <v>275800</v>
      </c>
      <c r="F1215" s="153">
        <v>325900</v>
      </c>
    </row>
    <row r="1216" spans="1:6">
      <c r="A1216" s="95" t="s">
        <v>1313</v>
      </c>
      <c r="B1216" s="151">
        <v>161000</v>
      </c>
      <c r="C1216" s="152">
        <v>214100</v>
      </c>
      <c r="D1216" s="151">
        <v>245700</v>
      </c>
      <c r="E1216" s="151">
        <v>277600</v>
      </c>
      <c r="F1216" s="153">
        <v>327200</v>
      </c>
    </row>
    <row r="1217" spans="1:6">
      <c r="A1217" s="95" t="s">
        <v>1314</v>
      </c>
      <c r="B1217" s="151">
        <v>162400</v>
      </c>
      <c r="C1217" s="152">
        <v>215800</v>
      </c>
      <c r="D1217" s="151">
        <v>247300</v>
      </c>
      <c r="E1217" s="151">
        <v>279400</v>
      </c>
      <c r="F1217" s="153">
        <v>328500</v>
      </c>
    </row>
    <row r="1218" spans="1:6">
      <c r="A1218" s="95" t="s">
        <v>1315</v>
      </c>
      <c r="B1218" s="151">
        <v>163800</v>
      </c>
      <c r="C1218" s="152">
        <v>217500</v>
      </c>
      <c r="D1218" s="151">
        <v>248900</v>
      </c>
      <c r="E1218" s="151">
        <v>281200</v>
      </c>
      <c r="F1218" s="153">
        <v>329800</v>
      </c>
    </row>
    <row r="1219" spans="1:6">
      <c r="A1219" s="95" t="s">
        <v>1316</v>
      </c>
      <c r="B1219" s="151">
        <v>164800</v>
      </c>
      <c r="C1219" s="154">
        <v>218300</v>
      </c>
      <c r="D1219" s="151">
        <v>249800</v>
      </c>
      <c r="E1219" s="151">
        <v>282100</v>
      </c>
      <c r="F1219" s="153">
        <v>330800</v>
      </c>
    </row>
    <row r="1220" spans="1:6">
      <c r="A1220" s="95" t="s">
        <v>1317</v>
      </c>
      <c r="B1220" s="151">
        <v>166200</v>
      </c>
      <c r="C1220" s="154">
        <v>220000</v>
      </c>
      <c r="D1220" s="151">
        <v>251500</v>
      </c>
      <c r="E1220" s="151">
        <v>284000</v>
      </c>
      <c r="F1220" s="153">
        <v>331900</v>
      </c>
    </row>
    <row r="1221" spans="1:6">
      <c r="A1221" s="95" t="s">
        <v>1318</v>
      </c>
      <c r="B1221" s="151">
        <v>167600</v>
      </c>
      <c r="C1221" s="154">
        <v>221800</v>
      </c>
      <c r="D1221" s="151">
        <v>253200</v>
      </c>
      <c r="E1221" s="151">
        <v>285900</v>
      </c>
      <c r="F1221" s="153">
        <v>333000</v>
      </c>
    </row>
    <row r="1222" spans="1:6">
      <c r="A1222" s="95" t="s">
        <v>1319</v>
      </c>
      <c r="B1222" s="151">
        <v>169000</v>
      </c>
      <c r="C1222" s="151">
        <v>223600</v>
      </c>
      <c r="D1222" s="151">
        <v>254900</v>
      </c>
      <c r="E1222" s="151">
        <v>287800</v>
      </c>
      <c r="F1222" s="153">
        <v>334100</v>
      </c>
    </row>
    <row r="1223" spans="1:6">
      <c r="A1223" s="95" t="s">
        <v>1320</v>
      </c>
      <c r="B1223" s="151">
        <v>170000</v>
      </c>
      <c r="C1223" s="154">
        <v>224700</v>
      </c>
      <c r="D1223" s="151">
        <v>256100</v>
      </c>
      <c r="E1223" s="151">
        <v>289300</v>
      </c>
      <c r="F1223" s="153">
        <v>334900</v>
      </c>
    </row>
    <row r="1224" spans="1:6">
      <c r="A1224" s="95" t="s">
        <v>1321</v>
      </c>
      <c r="B1224" s="151">
        <v>171500</v>
      </c>
      <c r="C1224" s="154">
        <v>226500</v>
      </c>
      <c r="D1224" s="151">
        <v>257800</v>
      </c>
      <c r="E1224" s="151">
        <v>291100</v>
      </c>
      <c r="F1224" s="153">
        <v>335900</v>
      </c>
    </row>
    <row r="1225" spans="1:6">
      <c r="A1225" s="95" t="s">
        <v>1322</v>
      </c>
      <c r="B1225" s="151">
        <v>173000</v>
      </c>
      <c r="C1225" s="154">
        <v>228300</v>
      </c>
      <c r="D1225" s="151">
        <v>259500</v>
      </c>
      <c r="E1225" s="151">
        <v>292900</v>
      </c>
      <c r="F1225" s="153">
        <v>336900</v>
      </c>
    </row>
    <row r="1226" spans="1:6">
      <c r="A1226" s="95" t="s">
        <v>1323</v>
      </c>
      <c r="B1226" s="151">
        <v>174500</v>
      </c>
      <c r="C1226" s="154">
        <v>230100</v>
      </c>
      <c r="D1226" s="151">
        <v>261200</v>
      </c>
      <c r="E1226" s="151">
        <v>294700</v>
      </c>
      <c r="F1226" s="153">
        <v>337900</v>
      </c>
    </row>
    <row r="1227" spans="1:6">
      <c r="A1227" s="95" t="s">
        <v>1324</v>
      </c>
      <c r="B1227" s="151">
        <v>175700</v>
      </c>
      <c r="C1227" s="154">
        <v>231000</v>
      </c>
      <c r="D1227" s="151">
        <v>262500</v>
      </c>
      <c r="E1227" s="151">
        <v>296200</v>
      </c>
      <c r="F1227" s="153">
        <v>338400</v>
      </c>
    </row>
    <row r="1228" spans="1:6">
      <c r="A1228" s="95" t="s">
        <v>1325</v>
      </c>
      <c r="B1228" s="151">
        <v>177200</v>
      </c>
      <c r="C1228" s="154">
        <v>232800</v>
      </c>
      <c r="D1228" s="151">
        <v>264200</v>
      </c>
      <c r="E1228" s="151">
        <v>298000</v>
      </c>
      <c r="F1228" s="153">
        <v>339200</v>
      </c>
    </row>
    <row r="1229" spans="1:6">
      <c r="A1229" s="95" t="s">
        <v>1326</v>
      </c>
      <c r="B1229" s="151">
        <v>178700</v>
      </c>
      <c r="C1229" s="154">
        <v>234600</v>
      </c>
      <c r="D1229" s="151">
        <v>265900</v>
      </c>
      <c r="E1229" s="151">
        <v>299800</v>
      </c>
      <c r="F1229" s="153">
        <v>340000</v>
      </c>
    </row>
    <row r="1230" spans="1:6">
      <c r="A1230" s="95" t="s">
        <v>1327</v>
      </c>
      <c r="B1230" s="151">
        <v>180200</v>
      </c>
      <c r="C1230" s="154">
        <v>236400</v>
      </c>
      <c r="D1230" s="151">
        <v>267600</v>
      </c>
      <c r="E1230" s="151">
        <v>301600</v>
      </c>
      <c r="F1230" s="153">
        <v>340800</v>
      </c>
    </row>
    <row r="1231" spans="1:6">
      <c r="A1231" s="95" t="s">
        <v>1328</v>
      </c>
      <c r="B1231" s="151">
        <v>181500</v>
      </c>
      <c r="C1231" s="152">
        <v>237100</v>
      </c>
      <c r="D1231" s="151">
        <v>268900</v>
      </c>
      <c r="E1231" s="151">
        <v>302500</v>
      </c>
      <c r="F1231" s="153">
        <v>341300</v>
      </c>
    </row>
    <row r="1232" spans="1:6">
      <c r="A1232" s="95" t="s">
        <v>1329</v>
      </c>
      <c r="B1232" s="155">
        <v>183100</v>
      </c>
      <c r="C1232" s="151">
        <v>238800</v>
      </c>
      <c r="D1232" s="151">
        <v>270600</v>
      </c>
      <c r="E1232" s="151">
        <v>304100</v>
      </c>
      <c r="F1232" s="153">
        <v>342100</v>
      </c>
    </row>
    <row r="1233" spans="1:6">
      <c r="A1233" s="95" t="s">
        <v>1330</v>
      </c>
      <c r="B1233" s="155">
        <v>184700</v>
      </c>
      <c r="C1233" s="151">
        <v>240500</v>
      </c>
      <c r="D1233" s="151">
        <v>272300</v>
      </c>
      <c r="E1233" s="151">
        <v>305700</v>
      </c>
      <c r="F1233" s="153">
        <v>342900</v>
      </c>
    </row>
    <row r="1234" spans="1:6">
      <c r="A1234" s="95" t="s">
        <v>1331</v>
      </c>
      <c r="B1234" s="155">
        <v>186300</v>
      </c>
      <c r="C1234" s="151">
        <v>242200</v>
      </c>
      <c r="D1234" s="151">
        <v>274000</v>
      </c>
      <c r="E1234" s="151">
        <v>307300</v>
      </c>
      <c r="F1234" s="153">
        <v>343700</v>
      </c>
    </row>
    <row r="1235" spans="1:6">
      <c r="A1235" s="95" t="s">
        <v>1332</v>
      </c>
      <c r="B1235" s="155">
        <v>187700</v>
      </c>
      <c r="C1235" s="151">
        <v>243300</v>
      </c>
      <c r="D1235" s="151">
        <v>275200</v>
      </c>
      <c r="E1235" s="151">
        <v>308500</v>
      </c>
      <c r="F1235" s="153">
        <v>344300</v>
      </c>
    </row>
    <row r="1236" spans="1:6">
      <c r="A1236" s="95" t="s">
        <v>1333</v>
      </c>
      <c r="B1236" s="155">
        <v>189400</v>
      </c>
      <c r="C1236" s="151">
        <v>245000</v>
      </c>
      <c r="D1236" s="151">
        <v>277000</v>
      </c>
      <c r="E1236" s="151">
        <v>310100</v>
      </c>
      <c r="F1236" s="153">
        <v>345100</v>
      </c>
    </row>
    <row r="1237" spans="1:6">
      <c r="A1237" s="95" t="s">
        <v>1334</v>
      </c>
      <c r="B1237" s="155">
        <v>191100</v>
      </c>
      <c r="C1237" s="151">
        <v>246700</v>
      </c>
      <c r="D1237" s="151">
        <v>278800</v>
      </c>
      <c r="E1237" s="151">
        <v>311700</v>
      </c>
      <c r="F1237" s="153">
        <v>345900</v>
      </c>
    </row>
    <row r="1238" spans="1:6">
      <c r="A1238" s="95" t="s">
        <v>1335</v>
      </c>
      <c r="B1238" s="155">
        <v>192800</v>
      </c>
      <c r="C1238" s="151">
        <v>248400</v>
      </c>
      <c r="D1238" s="151">
        <v>280600</v>
      </c>
      <c r="E1238" s="151">
        <v>313300</v>
      </c>
      <c r="F1238" s="153">
        <v>346700</v>
      </c>
    </row>
    <row r="1239" spans="1:6">
      <c r="A1239" s="95" t="s">
        <v>1336</v>
      </c>
      <c r="B1239" s="155">
        <v>194100</v>
      </c>
      <c r="C1239" s="151">
        <v>249400</v>
      </c>
      <c r="D1239" s="151">
        <v>281600</v>
      </c>
      <c r="E1239" s="151">
        <v>314400</v>
      </c>
      <c r="F1239" s="153">
        <v>347300</v>
      </c>
    </row>
    <row r="1240" spans="1:6">
      <c r="A1240" s="95" t="s">
        <v>1337</v>
      </c>
      <c r="B1240" s="155">
        <v>195900</v>
      </c>
      <c r="C1240" s="151">
        <v>251100</v>
      </c>
      <c r="D1240" s="151">
        <v>283500</v>
      </c>
      <c r="E1240" s="151">
        <v>315900</v>
      </c>
      <c r="F1240" s="153">
        <v>347800</v>
      </c>
    </row>
    <row r="1241" spans="1:6">
      <c r="A1241" s="95" t="s">
        <v>1338</v>
      </c>
      <c r="B1241" s="155">
        <v>197700</v>
      </c>
      <c r="C1241" s="151">
        <v>252800</v>
      </c>
      <c r="D1241" s="151">
        <v>285400</v>
      </c>
      <c r="E1241" s="151">
        <v>317400</v>
      </c>
      <c r="F1241" s="153">
        <v>348300</v>
      </c>
    </row>
    <row r="1242" spans="1:6">
      <c r="A1242" s="95" t="s">
        <v>1339</v>
      </c>
      <c r="B1242" s="155">
        <v>199500</v>
      </c>
      <c r="C1242" s="151">
        <v>254500</v>
      </c>
      <c r="D1242" s="151">
        <v>287300</v>
      </c>
      <c r="E1242" s="151">
        <v>318900</v>
      </c>
      <c r="F1242" s="153">
        <v>348800</v>
      </c>
    </row>
    <row r="1243" spans="1:6">
      <c r="A1243" s="95" t="s">
        <v>1340</v>
      </c>
      <c r="B1243" s="155">
        <v>200700</v>
      </c>
      <c r="C1243" s="151">
        <v>255900</v>
      </c>
      <c r="D1243" s="151">
        <v>289100</v>
      </c>
      <c r="E1243" s="151">
        <v>320200</v>
      </c>
      <c r="F1243" s="153">
        <v>349400</v>
      </c>
    </row>
    <row r="1244" spans="1:6">
      <c r="A1244" s="95" t="s">
        <v>1341</v>
      </c>
      <c r="B1244" s="155">
        <v>202300</v>
      </c>
      <c r="C1244" s="151">
        <v>257500</v>
      </c>
      <c r="D1244" s="151">
        <v>290900</v>
      </c>
      <c r="E1244" s="151">
        <v>321500</v>
      </c>
      <c r="F1244" s="153">
        <v>349900</v>
      </c>
    </row>
    <row r="1245" spans="1:6">
      <c r="A1245" s="95" t="s">
        <v>1342</v>
      </c>
      <c r="B1245" s="155">
        <v>203900</v>
      </c>
      <c r="C1245" s="151">
        <v>259100</v>
      </c>
      <c r="D1245" s="151">
        <v>292700</v>
      </c>
      <c r="E1245" s="151">
        <v>322800</v>
      </c>
      <c r="F1245" s="153">
        <v>350400</v>
      </c>
    </row>
    <row r="1246" spans="1:6">
      <c r="A1246" s="95" t="s">
        <v>1343</v>
      </c>
      <c r="B1246" s="155">
        <v>205500</v>
      </c>
      <c r="C1246" s="151">
        <v>260700</v>
      </c>
      <c r="D1246" s="151">
        <v>294500</v>
      </c>
      <c r="E1246" s="151">
        <v>324100</v>
      </c>
      <c r="F1246" s="153">
        <v>350900</v>
      </c>
    </row>
    <row r="1247" spans="1:6">
      <c r="A1247" s="95" t="s">
        <v>1344</v>
      </c>
      <c r="B1247" s="151">
        <v>206700</v>
      </c>
      <c r="C1247" s="151">
        <v>262200</v>
      </c>
      <c r="D1247" s="151">
        <v>295900</v>
      </c>
      <c r="E1247" s="151">
        <v>325100</v>
      </c>
      <c r="F1247" s="153">
        <v>351500</v>
      </c>
    </row>
    <row r="1248" spans="1:6">
      <c r="A1248" s="95" t="s">
        <v>1345</v>
      </c>
      <c r="B1248" s="151">
        <v>208300</v>
      </c>
      <c r="C1248" s="151">
        <v>263800</v>
      </c>
      <c r="D1248" s="151">
        <v>297600</v>
      </c>
      <c r="E1248" s="151">
        <v>326300</v>
      </c>
      <c r="F1248" s="153">
        <v>352000</v>
      </c>
    </row>
    <row r="1249" spans="1:6">
      <c r="A1249" s="95" t="s">
        <v>1346</v>
      </c>
      <c r="B1249" s="151">
        <v>209900</v>
      </c>
      <c r="C1249" s="151">
        <v>265400</v>
      </c>
      <c r="D1249" s="151">
        <v>299300</v>
      </c>
      <c r="E1249" s="151">
        <v>327500</v>
      </c>
      <c r="F1249" s="153">
        <v>352500</v>
      </c>
    </row>
    <row r="1250" spans="1:6">
      <c r="A1250" s="95" t="s">
        <v>1347</v>
      </c>
      <c r="B1250" s="151">
        <v>211500</v>
      </c>
      <c r="C1250" s="151">
        <v>267000</v>
      </c>
      <c r="D1250" s="151">
        <v>301000</v>
      </c>
      <c r="E1250" s="151">
        <v>328700</v>
      </c>
      <c r="F1250" s="153">
        <v>353000</v>
      </c>
    </row>
    <row r="1251" spans="1:6">
      <c r="A1251" s="95" t="s">
        <v>1348</v>
      </c>
      <c r="B1251" s="151">
        <v>212200</v>
      </c>
      <c r="C1251" s="151">
        <v>268200</v>
      </c>
      <c r="D1251" s="151">
        <v>302200</v>
      </c>
      <c r="E1251" s="151">
        <v>329700</v>
      </c>
      <c r="F1251" s="153">
        <v>353600</v>
      </c>
    </row>
    <row r="1252" spans="1:6">
      <c r="A1252" s="95" t="s">
        <v>1349</v>
      </c>
      <c r="B1252" s="151">
        <v>213600</v>
      </c>
      <c r="C1252" s="151">
        <v>269700</v>
      </c>
      <c r="D1252" s="151">
        <v>303800</v>
      </c>
      <c r="E1252" s="151">
        <v>330700</v>
      </c>
      <c r="F1252" s="153">
        <v>354100</v>
      </c>
    </row>
    <row r="1253" spans="1:6">
      <c r="A1253" s="95" t="s">
        <v>1350</v>
      </c>
      <c r="B1253" s="151">
        <v>215000</v>
      </c>
      <c r="C1253" s="151">
        <v>271200</v>
      </c>
      <c r="D1253" s="151">
        <v>305400</v>
      </c>
      <c r="E1253" s="151">
        <v>331700</v>
      </c>
      <c r="F1253" s="153">
        <v>354600</v>
      </c>
    </row>
    <row r="1254" spans="1:6">
      <c r="A1254" s="95" t="s">
        <v>1351</v>
      </c>
      <c r="B1254" s="151">
        <v>216400</v>
      </c>
      <c r="C1254" s="151">
        <v>272700</v>
      </c>
      <c r="D1254" s="151">
        <v>307000</v>
      </c>
      <c r="E1254" s="151">
        <v>332700</v>
      </c>
      <c r="F1254" s="153">
        <v>355100</v>
      </c>
    </row>
    <row r="1255" spans="1:6">
      <c r="A1255" s="95" t="s">
        <v>1352</v>
      </c>
      <c r="B1255" s="151">
        <v>217000</v>
      </c>
      <c r="C1255" s="151">
        <v>273600</v>
      </c>
      <c r="D1255" s="151">
        <v>308000</v>
      </c>
      <c r="E1255" s="151">
        <v>333500</v>
      </c>
      <c r="F1255" s="153">
        <v>355700</v>
      </c>
    </row>
    <row r="1256" spans="1:6">
      <c r="A1256" s="95" t="s">
        <v>1353</v>
      </c>
      <c r="B1256" s="151">
        <v>218300</v>
      </c>
      <c r="C1256" s="151">
        <v>275100</v>
      </c>
      <c r="D1256" s="151">
        <v>309600</v>
      </c>
      <c r="E1256" s="151">
        <v>334400</v>
      </c>
      <c r="F1256" s="153">
        <v>356200</v>
      </c>
    </row>
    <row r="1257" spans="1:6">
      <c r="A1257" s="95" t="s">
        <v>1354</v>
      </c>
      <c r="B1257" s="151">
        <v>219700</v>
      </c>
      <c r="C1257" s="151">
        <v>276600</v>
      </c>
      <c r="D1257" s="151">
        <v>311200</v>
      </c>
      <c r="E1257" s="151">
        <v>335300</v>
      </c>
      <c r="F1257" s="153">
        <v>356700</v>
      </c>
    </row>
    <row r="1258" spans="1:6">
      <c r="A1258" s="95" t="s">
        <v>1355</v>
      </c>
      <c r="B1258" s="151">
        <v>221100</v>
      </c>
      <c r="C1258" s="151">
        <v>278100</v>
      </c>
      <c r="D1258" s="151">
        <v>312800</v>
      </c>
      <c r="E1258" s="151">
        <v>336200</v>
      </c>
      <c r="F1258" s="153">
        <v>357200</v>
      </c>
    </row>
    <row r="1259" spans="1:6">
      <c r="A1259" s="95" t="s">
        <v>1356</v>
      </c>
      <c r="B1259" s="151">
        <v>222000</v>
      </c>
      <c r="C1259" s="151">
        <v>278800</v>
      </c>
      <c r="D1259" s="151">
        <v>313800</v>
      </c>
      <c r="E1259" s="151">
        <v>336900</v>
      </c>
      <c r="F1259" s="153">
        <v>357800</v>
      </c>
    </row>
    <row r="1260" spans="1:6">
      <c r="A1260" s="95" t="s">
        <v>1357</v>
      </c>
      <c r="B1260" s="151">
        <v>223300</v>
      </c>
      <c r="C1260" s="151">
        <v>280200</v>
      </c>
      <c r="D1260" s="151">
        <v>315200</v>
      </c>
      <c r="E1260" s="151">
        <v>337700</v>
      </c>
      <c r="F1260" s="153">
        <v>358300</v>
      </c>
    </row>
    <row r="1261" spans="1:6">
      <c r="A1261" s="95" t="s">
        <v>1358</v>
      </c>
      <c r="B1261" s="151">
        <v>224600</v>
      </c>
      <c r="C1261" s="151">
        <v>281600</v>
      </c>
      <c r="D1261" s="151">
        <v>316600</v>
      </c>
      <c r="E1261" s="151">
        <v>338500</v>
      </c>
      <c r="F1261" s="153">
        <v>358800</v>
      </c>
    </row>
    <row r="1262" spans="1:6">
      <c r="A1262" s="95" t="s">
        <v>1359</v>
      </c>
      <c r="B1262" s="151">
        <v>225900</v>
      </c>
      <c r="C1262" s="151">
        <v>283000</v>
      </c>
      <c r="D1262" s="151">
        <v>318000</v>
      </c>
      <c r="E1262" s="151">
        <v>339300</v>
      </c>
      <c r="F1262" s="153">
        <v>359300</v>
      </c>
    </row>
    <row r="1263" spans="1:6">
      <c r="A1263" s="95" t="s">
        <v>1360</v>
      </c>
      <c r="B1263" s="151">
        <v>226700</v>
      </c>
      <c r="C1263" s="151">
        <v>284300</v>
      </c>
      <c r="D1263" s="151">
        <v>319200</v>
      </c>
      <c r="E1263" s="151">
        <v>340000</v>
      </c>
      <c r="F1263" s="153">
        <v>359900</v>
      </c>
    </row>
    <row r="1264" spans="1:6">
      <c r="A1264" s="95" t="s">
        <v>1361</v>
      </c>
      <c r="B1264" s="151">
        <v>227900</v>
      </c>
      <c r="C1264" s="151">
        <v>285700</v>
      </c>
      <c r="D1264" s="151">
        <v>320500</v>
      </c>
      <c r="E1264" s="151">
        <v>340800</v>
      </c>
      <c r="F1264" s="153">
        <v>360400</v>
      </c>
    </row>
    <row r="1265" spans="1:6">
      <c r="A1265" s="95" t="s">
        <v>1362</v>
      </c>
      <c r="B1265" s="151">
        <v>229100</v>
      </c>
      <c r="C1265" s="151">
        <v>287100</v>
      </c>
      <c r="D1265" s="151">
        <v>321800</v>
      </c>
      <c r="E1265" s="151">
        <v>341600</v>
      </c>
      <c r="F1265" s="153">
        <v>360900</v>
      </c>
    </row>
    <row r="1266" spans="1:6">
      <c r="A1266" s="95" t="s">
        <v>1363</v>
      </c>
      <c r="B1266" s="151">
        <v>230300</v>
      </c>
      <c r="C1266" s="151">
        <v>288500</v>
      </c>
      <c r="D1266" s="151">
        <v>323100</v>
      </c>
      <c r="E1266" s="151">
        <v>342400</v>
      </c>
      <c r="F1266" s="153">
        <v>361400</v>
      </c>
    </row>
    <row r="1267" spans="1:6">
      <c r="A1267" s="95" t="s">
        <v>1364</v>
      </c>
      <c r="B1267" s="151">
        <v>230700</v>
      </c>
      <c r="C1267" s="151">
        <v>289500</v>
      </c>
      <c r="D1267" s="151">
        <v>324000</v>
      </c>
      <c r="E1267" s="151">
        <v>343000</v>
      </c>
      <c r="F1267" s="153">
        <v>362000</v>
      </c>
    </row>
    <row r="1268" spans="1:6">
      <c r="A1268" s="95" t="s">
        <v>1365</v>
      </c>
      <c r="B1268" s="151">
        <v>231700</v>
      </c>
      <c r="C1268" s="151">
        <v>290600</v>
      </c>
      <c r="D1268" s="151">
        <v>325100</v>
      </c>
      <c r="E1268" s="151">
        <v>343700</v>
      </c>
      <c r="F1268" s="153">
        <v>362500</v>
      </c>
    </row>
    <row r="1269" spans="1:6">
      <c r="A1269" s="95" t="s">
        <v>1366</v>
      </c>
      <c r="B1269" s="151">
        <v>232700</v>
      </c>
      <c r="C1269" s="151">
        <v>291700</v>
      </c>
      <c r="D1269" s="151">
        <v>326200</v>
      </c>
      <c r="E1269" s="151">
        <v>344400</v>
      </c>
      <c r="F1269" s="153">
        <v>363000</v>
      </c>
    </row>
    <row r="1270" spans="1:6">
      <c r="A1270" s="95" t="s">
        <v>1367</v>
      </c>
      <c r="B1270" s="151">
        <v>233700</v>
      </c>
      <c r="C1270" s="151">
        <v>292800</v>
      </c>
      <c r="D1270" s="151">
        <v>327300</v>
      </c>
      <c r="E1270" s="151">
        <v>345100</v>
      </c>
      <c r="F1270" s="153">
        <v>363500</v>
      </c>
    </row>
    <row r="1271" spans="1:6">
      <c r="A1271" s="95" t="s">
        <v>1368</v>
      </c>
      <c r="B1271" s="151">
        <v>234700</v>
      </c>
      <c r="C1271" s="151">
        <v>294000</v>
      </c>
      <c r="D1271" s="151">
        <v>328200</v>
      </c>
      <c r="E1271" s="151">
        <v>345700</v>
      </c>
      <c r="F1271" s="153">
        <v>364100</v>
      </c>
    </row>
    <row r="1272" spans="1:6">
      <c r="A1272" s="95" t="s">
        <v>1369</v>
      </c>
      <c r="B1272" s="151">
        <v>235700</v>
      </c>
      <c r="C1272" s="151">
        <v>295000</v>
      </c>
      <c r="D1272" s="151">
        <v>329200</v>
      </c>
      <c r="E1272" s="151">
        <v>346200</v>
      </c>
      <c r="F1272" s="153">
        <v>364600</v>
      </c>
    </row>
    <row r="1273" spans="1:6">
      <c r="A1273" s="95" t="s">
        <v>1370</v>
      </c>
      <c r="B1273" s="151">
        <v>236700</v>
      </c>
      <c r="C1273" s="151">
        <v>296000</v>
      </c>
      <c r="D1273" s="151">
        <v>330200</v>
      </c>
      <c r="E1273" s="151">
        <v>346700</v>
      </c>
      <c r="F1273" s="153">
        <v>365100</v>
      </c>
    </row>
    <row r="1274" spans="1:6">
      <c r="A1274" s="95" t="s">
        <v>1371</v>
      </c>
      <c r="B1274" s="151">
        <v>237700</v>
      </c>
      <c r="C1274" s="151">
        <v>297000</v>
      </c>
      <c r="D1274" s="151">
        <v>331200</v>
      </c>
      <c r="E1274" s="151">
        <v>347200</v>
      </c>
      <c r="F1274" s="153">
        <v>365600</v>
      </c>
    </row>
    <row r="1275" spans="1:6">
      <c r="A1275" s="95" t="s">
        <v>1372</v>
      </c>
      <c r="B1275" s="151">
        <v>237800</v>
      </c>
      <c r="C1275" s="151">
        <v>297400</v>
      </c>
      <c r="D1275" s="151">
        <v>331900</v>
      </c>
      <c r="E1275" s="151">
        <v>347700</v>
      </c>
      <c r="F1275" s="153">
        <v>366200</v>
      </c>
    </row>
    <row r="1276" spans="1:6">
      <c r="A1276" s="95" t="s">
        <v>1373</v>
      </c>
      <c r="B1276" s="151">
        <v>238700</v>
      </c>
      <c r="C1276" s="151">
        <v>298300</v>
      </c>
      <c r="D1276" s="151">
        <v>332700</v>
      </c>
      <c r="E1276" s="151">
        <v>348200</v>
      </c>
      <c r="F1276" s="153">
        <v>366700</v>
      </c>
    </row>
    <row r="1277" spans="1:6">
      <c r="A1277" s="95" t="s">
        <v>1374</v>
      </c>
      <c r="B1277" s="151">
        <v>239600</v>
      </c>
      <c r="C1277" s="151">
        <v>299200</v>
      </c>
      <c r="D1277" s="151">
        <v>333500</v>
      </c>
      <c r="E1277" s="151">
        <v>348700</v>
      </c>
      <c r="F1277" s="153">
        <v>367200</v>
      </c>
    </row>
    <row r="1278" spans="1:6">
      <c r="A1278" s="95" t="s">
        <v>1375</v>
      </c>
      <c r="B1278" s="151">
        <v>240500</v>
      </c>
      <c r="C1278" s="151">
        <v>300100</v>
      </c>
      <c r="D1278" s="151">
        <v>334300</v>
      </c>
      <c r="E1278" s="151">
        <v>349200</v>
      </c>
      <c r="F1278" s="153">
        <v>367700</v>
      </c>
    </row>
    <row r="1279" spans="1:6">
      <c r="A1279" s="95" t="s">
        <v>1376</v>
      </c>
      <c r="B1279" s="151">
        <v>241100</v>
      </c>
      <c r="C1279" s="151">
        <v>300800</v>
      </c>
      <c r="D1279" s="151">
        <v>334800</v>
      </c>
      <c r="E1279" s="151">
        <v>349700</v>
      </c>
      <c r="F1279" s="153">
        <v>368300</v>
      </c>
    </row>
    <row r="1280" spans="1:6">
      <c r="A1280" s="95" t="s">
        <v>1377</v>
      </c>
      <c r="B1280" s="151">
        <v>241800</v>
      </c>
      <c r="C1280" s="151">
        <v>301500</v>
      </c>
      <c r="D1280" s="151">
        <v>335500</v>
      </c>
      <c r="E1280" s="151"/>
      <c r="F1280" s="153"/>
    </row>
    <row r="1281" spans="1:6">
      <c r="A1281" s="95" t="s">
        <v>1378</v>
      </c>
      <c r="B1281" s="151">
        <v>242500</v>
      </c>
      <c r="C1281" s="151">
        <v>302200</v>
      </c>
      <c r="D1281" s="151">
        <v>336200</v>
      </c>
      <c r="E1281" s="151"/>
      <c r="F1281" s="153"/>
    </row>
    <row r="1282" spans="1:6">
      <c r="A1282" s="95" t="s">
        <v>1379</v>
      </c>
      <c r="B1282" s="151">
        <v>243200</v>
      </c>
      <c r="C1282" s="151">
        <v>302900</v>
      </c>
      <c r="D1282" s="151">
        <v>336900</v>
      </c>
      <c r="E1282" s="151"/>
      <c r="F1282" s="153"/>
    </row>
    <row r="1283" spans="1:6">
      <c r="A1283" s="95" t="s">
        <v>1380</v>
      </c>
      <c r="B1283" s="151">
        <v>243200</v>
      </c>
      <c r="C1283" s="151">
        <v>303100</v>
      </c>
      <c r="D1283" s="151">
        <v>337200</v>
      </c>
      <c r="E1283" s="151"/>
      <c r="F1283" s="153"/>
    </row>
    <row r="1284" spans="1:6">
      <c r="A1284" s="95" t="s">
        <v>1381</v>
      </c>
      <c r="B1284" s="151">
        <v>243700</v>
      </c>
      <c r="C1284" s="151">
        <v>303700</v>
      </c>
      <c r="D1284" s="151">
        <v>337800</v>
      </c>
      <c r="E1284" s="151"/>
      <c r="F1284" s="153"/>
    </row>
    <row r="1285" spans="1:6">
      <c r="A1285" s="95" t="s">
        <v>1382</v>
      </c>
      <c r="B1285" s="151">
        <v>244200</v>
      </c>
      <c r="C1285" s="151">
        <v>304300</v>
      </c>
      <c r="D1285" s="151">
        <v>338400</v>
      </c>
      <c r="E1285" s="151"/>
      <c r="F1285" s="153"/>
    </row>
    <row r="1286" spans="1:6">
      <c r="A1286" s="95" t="s">
        <v>1383</v>
      </c>
      <c r="B1286" s="151">
        <v>244700</v>
      </c>
      <c r="C1286" s="151">
        <v>304900</v>
      </c>
      <c r="D1286" s="151">
        <v>339000</v>
      </c>
      <c r="E1286" s="151"/>
      <c r="F1286" s="153"/>
    </row>
    <row r="1287" spans="1:6">
      <c r="A1287" s="95" t="s">
        <v>1384</v>
      </c>
      <c r="B1287" s="151">
        <v>245200</v>
      </c>
      <c r="C1287" s="151">
        <v>305500</v>
      </c>
      <c r="D1287" s="151">
        <v>339500</v>
      </c>
      <c r="E1287" s="151"/>
      <c r="F1287" s="153"/>
    </row>
    <row r="1288" spans="1:6">
      <c r="A1288" s="95" t="s">
        <v>1385</v>
      </c>
      <c r="B1288" s="151">
        <v>245700</v>
      </c>
      <c r="C1288" s="151">
        <v>306000</v>
      </c>
      <c r="D1288" s="151">
        <v>340100</v>
      </c>
      <c r="E1288" s="151"/>
      <c r="F1288" s="153"/>
    </row>
    <row r="1289" spans="1:6">
      <c r="A1289" s="95" t="s">
        <v>1386</v>
      </c>
      <c r="B1289" s="151">
        <v>246200</v>
      </c>
      <c r="C1289" s="151">
        <v>306500</v>
      </c>
      <c r="D1289" s="151">
        <v>340700</v>
      </c>
      <c r="E1289" s="151"/>
      <c r="F1289" s="153"/>
    </row>
    <row r="1290" spans="1:6">
      <c r="A1290" s="95" t="s">
        <v>1387</v>
      </c>
      <c r="B1290" s="151">
        <v>246700</v>
      </c>
      <c r="C1290" s="151">
        <v>307000</v>
      </c>
      <c r="D1290" s="151">
        <v>341300</v>
      </c>
      <c r="E1290" s="151"/>
      <c r="F1290" s="153"/>
    </row>
    <row r="1291" spans="1:6">
      <c r="A1291" s="95" t="s">
        <v>1388</v>
      </c>
      <c r="B1291" s="151">
        <v>247100</v>
      </c>
      <c r="C1291" s="151">
        <v>307600</v>
      </c>
      <c r="D1291" s="151">
        <v>341500</v>
      </c>
      <c r="E1291" s="151"/>
      <c r="F1291" s="153"/>
    </row>
    <row r="1292" spans="1:6">
      <c r="A1292" s="95" t="s">
        <v>1389</v>
      </c>
      <c r="B1292" s="151">
        <v>247600</v>
      </c>
      <c r="C1292" s="151">
        <v>308100</v>
      </c>
      <c r="D1292" s="151">
        <v>342000</v>
      </c>
      <c r="E1292" s="151"/>
      <c r="F1292" s="153"/>
    </row>
    <row r="1293" spans="1:6">
      <c r="A1293" s="95" t="s">
        <v>1390</v>
      </c>
      <c r="B1293" s="151">
        <v>248100</v>
      </c>
      <c r="C1293" s="151">
        <v>308600</v>
      </c>
      <c r="D1293" s="151">
        <v>342500</v>
      </c>
      <c r="E1293" s="151"/>
      <c r="F1293" s="153"/>
    </row>
    <row r="1294" spans="1:6">
      <c r="A1294" s="95" t="s">
        <v>1391</v>
      </c>
      <c r="B1294" s="151">
        <v>248600</v>
      </c>
      <c r="C1294" s="151">
        <v>309100</v>
      </c>
      <c r="D1294" s="151">
        <v>343000</v>
      </c>
      <c r="E1294" s="151"/>
      <c r="F1294" s="153"/>
    </row>
    <row r="1295" spans="1:6">
      <c r="A1295" s="95" t="s">
        <v>1392</v>
      </c>
      <c r="B1295" s="151">
        <v>248900</v>
      </c>
      <c r="C1295" s="156">
        <v>309200</v>
      </c>
      <c r="D1295" s="156">
        <v>343300</v>
      </c>
      <c r="E1295" s="156"/>
      <c r="F1295" s="157"/>
    </row>
    <row r="1296" spans="1:6">
      <c r="A1296" s="95" t="s">
        <v>1393</v>
      </c>
      <c r="B1296" s="151">
        <v>249300</v>
      </c>
      <c r="C1296" s="151">
        <v>309700</v>
      </c>
      <c r="D1296" s="151"/>
      <c r="E1296" s="156"/>
      <c r="F1296" s="157"/>
    </row>
    <row r="1297" spans="1:6">
      <c r="A1297" s="95" t="s">
        <v>1394</v>
      </c>
      <c r="B1297" s="151">
        <v>249700</v>
      </c>
      <c r="C1297" s="151">
        <v>310200</v>
      </c>
      <c r="D1297" s="151"/>
      <c r="E1297" s="156"/>
      <c r="F1297" s="157"/>
    </row>
    <row r="1298" spans="1:6">
      <c r="A1298" s="95" t="s">
        <v>1395</v>
      </c>
      <c r="B1298" s="151">
        <v>250100</v>
      </c>
      <c r="C1298" s="151">
        <v>310700</v>
      </c>
      <c r="D1298" s="151"/>
      <c r="E1298" s="156"/>
      <c r="F1298" s="157"/>
    </row>
    <row r="1299" spans="1:6">
      <c r="A1299" s="117" t="s">
        <v>1396</v>
      </c>
      <c r="B1299" s="158">
        <v>250400</v>
      </c>
      <c r="C1299" s="158">
        <v>310800</v>
      </c>
      <c r="D1299" s="158"/>
      <c r="E1299" s="158"/>
      <c r="F1299" s="159"/>
    </row>
  </sheetData>
  <sheetProtection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6"/>
  <sheetViews>
    <sheetView view="pageBreakPreview" zoomScaleNormal="100" zoomScaleSheetLayoutView="100" workbookViewId="0">
      <pane xSplit="1" ySplit="3" topLeftCell="B4" activePane="bottomRight" state="frozen"/>
      <selection activeCell="E5" sqref="E5:W5"/>
      <selection pane="topRight" activeCell="E5" sqref="E5:W5"/>
      <selection pane="bottomLeft" activeCell="E5" sqref="E5:W5"/>
      <selection pane="bottomRight" activeCell="E5" sqref="E5:W5"/>
    </sheetView>
  </sheetViews>
  <sheetFormatPr defaultRowHeight="15" customHeight="1"/>
  <cols>
    <col min="1" max="1" width="16.625" style="268" customWidth="1"/>
    <col min="2" max="7" width="10.625" style="268" customWidth="1"/>
    <col min="8" max="16384" width="9" style="268"/>
  </cols>
  <sheetData>
    <row r="1" spans="1:7" ht="15" customHeight="1">
      <c r="A1" s="268" t="s">
        <v>1506</v>
      </c>
      <c r="D1" s="652" t="s">
        <v>1515</v>
      </c>
      <c r="E1" s="652"/>
      <c r="F1" s="652"/>
      <c r="G1" s="652"/>
    </row>
    <row r="2" spans="1:7" ht="15" customHeight="1">
      <c r="A2" s="653" t="s">
        <v>1507</v>
      </c>
      <c r="B2" s="655" t="s">
        <v>1508</v>
      </c>
      <c r="C2" s="656"/>
      <c r="D2" s="656"/>
      <c r="E2" s="656"/>
      <c r="F2" s="656"/>
      <c r="G2" s="657"/>
    </row>
    <row r="3" spans="1:7" ht="15" customHeight="1">
      <c r="A3" s="654"/>
      <c r="B3" s="269" t="s">
        <v>1509</v>
      </c>
      <c r="C3" s="270" t="s">
        <v>1510</v>
      </c>
      <c r="D3" s="270" t="s">
        <v>1511</v>
      </c>
      <c r="E3" s="270" t="s">
        <v>1512</v>
      </c>
      <c r="F3" s="270" t="s">
        <v>1513</v>
      </c>
      <c r="G3" s="271" t="s">
        <v>1514</v>
      </c>
    </row>
    <row r="4" spans="1:7" ht="15" customHeight="1">
      <c r="A4" s="272">
        <v>1</v>
      </c>
      <c r="B4" s="273">
        <v>1</v>
      </c>
      <c r="C4" s="274">
        <v>1</v>
      </c>
      <c r="D4" s="274">
        <v>1</v>
      </c>
      <c r="E4" s="274">
        <v>1</v>
      </c>
      <c r="F4" s="274">
        <v>1</v>
      </c>
      <c r="G4" s="275">
        <v>1</v>
      </c>
    </row>
    <row r="5" spans="1:7" ht="15" customHeight="1">
      <c r="A5" s="276">
        <v>2</v>
      </c>
      <c r="B5" s="277">
        <v>1</v>
      </c>
      <c r="C5" s="278">
        <v>1</v>
      </c>
      <c r="D5" s="278">
        <v>1</v>
      </c>
      <c r="E5" s="278">
        <v>1</v>
      </c>
      <c r="F5" s="278">
        <v>1</v>
      </c>
      <c r="G5" s="279">
        <v>1</v>
      </c>
    </row>
    <row r="6" spans="1:7" ht="15" customHeight="1">
      <c r="A6" s="276">
        <v>3</v>
      </c>
      <c r="B6" s="277">
        <v>1</v>
      </c>
      <c r="C6" s="278">
        <v>1</v>
      </c>
      <c r="D6" s="278">
        <v>1</v>
      </c>
      <c r="E6" s="278">
        <v>1</v>
      </c>
      <c r="F6" s="278">
        <v>1</v>
      </c>
      <c r="G6" s="279">
        <v>1</v>
      </c>
    </row>
    <row r="7" spans="1:7" ht="15" customHeight="1">
      <c r="A7" s="276">
        <v>4</v>
      </c>
      <c r="B7" s="277">
        <v>1</v>
      </c>
      <c r="C7" s="278">
        <v>1</v>
      </c>
      <c r="D7" s="278">
        <v>1</v>
      </c>
      <c r="E7" s="278">
        <v>1</v>
      </c>
      <c r="F7" s="278">
        <v>1</v>
      </c>
      <c r="G7" s="279">
        <v>1</v>
      </c>
    </row>
    <row r="8" spans="1:7" ht="15" customHeight="1">
      <c r="A8" s="276">
        <v>5</v>
      </c>
      <c r="B8" s="277">
        <v>1</v>
      </c>
      <c r="C8" s="278">
        <v>1</v>
      </c>
      <c r="D8" s="278">
        <v>1</v>
      </c>
      <c r="E8" s="278">
        <v>1</v>
      </c>
      <c r="F8" s="278">
        <v>1</v>
      </c>
      <c r="G8" s="279">
        <v>1</v>
      </c>
    </row>
    <row r="9" spans="1:7" ht="15" customHeight="1">
      <c r="A9" s="276">
        <v>6</v>
      </c>
      <c r="B9" s="277">
        <v>1</v>
      </c>
      <c r="C9" s="278">
        <v>1</v>
      </c>
      <c r="D9" s="278">
        <v>1</v>
      </c>
      <c r="E9" s="278">
        <v>1</v>
      </c>
      <c r="F9" s="278">
        <v>1</v>
      </c>
      <c r="G9" s="279">
        <v>1</v>
      </c>
    </row>
    <row r="10" spans="1:7" ht="15" customHeight="1">
      <c r="A10" s="276">
        <v>7</v>
      </c>
      <c r="B10" s="277">
        <v>1</v>
      </c>
      <c r="C10" s="278">
        <v>1</v>
      </c>
      <c r="D10" s="278">
        <v>1</v>
      </c>
      <c r="E10" s="278">
        <v>1</v>
      </c>
      <c r="F10" s="278">
        <v>1</v>
      </c>
      <c r="G10" s="279">
        <v>1</v>
      </c>
    </row>
    <row r="11" spans="1:7" ht="15" customHeight="1">
      <c r="A11" s="276">
        <v>8</v>
      </c>
      <c r="B11" s="277">
        <v>1</v>
      </c>
      <c r="C11" s="278">
        <v>1</v>
      </c>
      <c r="D11" s="278">
        <v>1</v>
      </c>
      <c r="E11" s="278">
        <v>1</v>
      </c>
      <c r="F11" s="278">
        <v>1</v>
      </c>
      <c r="G11" s="279">
        <v>1</v>
      </c>
    </row>
    <row r="12" spans="1:7" ht="15" customHeight="1">
      <c r="A12" s="276">
        <v>9</v>
      </c>
      <c r="B12" s="277">
        <v>1</v>
      </c>
      <c r="C12" s="278">
        <v>1</v>
      </c>
      <c r="D12" s="278">
        <v>1</v>
      </c>
      <c r="E12" s="278">
        <v>1</v>
      </c>
      <c r="F12" s="278">
        <v>1</v>
      </c>
      <c r="G12" s="279">
        <v>1</v>
      </c>
    </row>
    <row r="13" spans="1:7" ht="15" customHeight="1">
      <c r="A13" s="276">
        <v>10</v>
      </c>
      <c r="B13" s="277">
        <v>1</v>
      </c>
      <c r="C13" s="278">
        <v>1</v>
      </c>
      <c r="D13" s="278">
        <v>1</v>
      </c>
      <c r="E13" s="278">
        <v>1</v>
      </c>
      <c r="F13" s="278">
        <v>1</v>
      </c>
      <c r="G13" s="279">
        <v>1</v>
      </c>
    </row>
    <row r="14" spans="1:7" ht="15" customHeight="1">
      <c r="A14" s="276">
        <v>11</v>
      </c>
      <c r="B14" s="277">
        <v>1</v>
      </c>
      <c r="C14" s="278">
        <v>1</v>
      </c>
      <c r="D14" s="278">
        <v>1</v>
      </c>
      <c r="E14" s="278">
        <v>1</v>
      </c>
      <c r="F14" s="278">
        <v>1</v>
      </c>
      <c r="G14" s="279">
        <v>1</v>
      </c>
    </row>
    <row r="15" spans="1:7" ht="15" customHeight="1">
      <c r="A15" s="276">
        <v>12</v>
      </c>
      <c r="B15" s="277">
        <v>1</v>
      </c>
      <c r="C15" s="278">
        <v>1</v>
      </c>
      <c r="D15" s="278">
        <v>1</v>
      </c>
      <c r="E15" s="278">
        <v>1</v>
      </c>
      <c r="F15" s="278">
        <v>1</v>
      </c>
      <c r="G15" s="279">
        <v>1</v>
      </c>
    </row>
    <row r="16" spans="1:7" ht="15" customHeight="1">
      <c r="A16" s="276">
        <v>13</v>
      </c>
      <c r="B16" s="280">
        <v>1</v>
      </c>
      <c r="C16" s="281">
        <v>1</v>
      </c>
      <c r="D16" s="281">
        <v>1</v>
      </c>
      <c r="E16" s="281">
        <v>1</v>
      </c>
      <c r="F16" s="281">
        <v>1</v>
      </c>
      <c r="G16" s="282">
        <v>1</v>
      </c>
    </row>
    <row r="17" spans="1:7" ht="15" customHeight="1">
      <c r="A17" s="276">
        <v>14</v>
      </c>
      <c r="B17" s="280">
        <v>1</v>
      </c>
      <c r="C17" s="281">
        <v>1</v>
      </c>
      <c r="D17" s="281">
        <v>2</v>
      </c>
      <c r="E17" s="281">
        <v>1</v>
      </c>
      <c r="F17" s="281">
        <v>1</v>
      </c>
      <c r="G17" s="282">
        <v>1</v>
      </c>
    </row>
    <row r="18" spans="1:7" ht="15" customHeight="1">
      <c r="A18" s="276">
        <v>15</v>
      </c>
      <c r="B18" s="280">
        <v>1</v>
      </c>
      <c r="C18" s="281">
        <v>1</v>
      </c>
      <c r="D18" s="281">
        <v>3</v>
      </c>
      <c r="E18" s="281">
        <v>1</v>
      </c>
      <c r="F18" s="281">
        <v>1</v>
      </c>
      <c r="G18" s="282">
        <v>1</v>
      </c>
    </row>
    <row r="19" spans="1:7" ht="15" customHeight="1">
      <c r="A19" s="276">
        <v>16</v>
      </c>
      <c r="B19" s="280">
        <v>1</v>
      </c>
      <c r="C19" s="281">
        <v>1</v>
      </c>
      <c r="D19" s="281">
        <v>4</v>
      </c>
      <c r="E19" s="281">
        <v>1</v>
      </c>
      <c r="F19" s="281">
        <v>1</v>
      </c>
      <c r="G19" s="282">
        <v>1</v>
      </c>
    </row>
    <row r="20" spans="1:7" ht="15" customHeight="1">
      <c r="A20" s="276">
        <v>17</v>
      </c>
      <c r="B20" s="280">
        <v>1</v>
      </c>
      <c r="C20" s="281">
        <v>1</v>
      </c>
      <c r="D20" s="281">
        <v>5</v>
      </c>
      <c r="E20" s="281">
        <v>1</v>
      </c>
      <c r="F20" s="281">
        <v>1</v>
      </c>
      <c r="G20" s="282">
        <v>1</v>
      </c>
    </row>
    <row r="21" spans="1:7" ht="15" customHeight="1">
      <c r="A21" s="276">
        <v>18</v>
      </c>
      <c r="B21" s="280">
        <v>1</v>
      </c>
      <c r="C21" s="281">
        <v>2</v>
      </c>
      <c r="D21" s="281">
        <v>6</v>
      </c>
      <c r="E21" s="281">
        <v>2</v>
      </c>
      <c r="F21" s="281">
        <v>2</v>
      </c>
      <c r="G21" s="282">
        <v>2</v>
      </c>
    </row>
    <row r="22" spans="1:7" ht="15" customHeight="1">
      <c r="A22" s="276">
        <v>19</v>
      </c>
      <c r="B22" s="280">
        <v>1</v>
      </c>
      <c r="C22" s="281">
        <v>3</v>
      </c>
      <c r="D22" s="281">
        <v>7</v>
      </c>
      <c r="E22" s="281">
        <v>3</v>
      </c>
      <c r="F22" s="281">
        <v>3</v>
      </c>
      <c r="G22" s="282">
        <v>3</v>
      </c>
    </row>
    <row r="23" spans="1:7" ht="15" customHeight="1">
      <c r="A23" s="276">
        <v>20</v>
      </c>
      <c r="B23" s="280">
        <v>1</v>
      </c>
      <c r="C23" s="281">
        <v>4</v>
      </c>
      <c r="D23" s="281">
        <v>8</v>
      </c>
      <c r="E23" s="281">
        <v>4</v>
      </c>
      <c r="F23" s="281">
        <v>4</v>
      </c>
      <c r="G23" s="282">
        <v>4</v>
      </c>
    </row>
    <row r="24" spans="1:7" ht="15" customHeight="1">
      <c r="A24" s="276">
        <v>21</v>
      </c>
      <c r="B24" s="280">
        <v>1</v>
      </c>
      <c r="C24" s="281">
        <v>5</v>
      </c>
      <c r="D24" s="281">
        <v>9</v>
      </c>
      <c r="E24" s="281">
        <v>5</v>
      </c>
      <c r="F24" s="281">
        <v>5</v>
      </c>
      <c r="G24" s="282">
        <v>5</v>
      </c>
    </row>
    <row r="25" spans="1:7" ht="15" customHeight="1">
      <c r="A25" s="276">
        <v>22</v>
      </c>
      <c r="B25" s="280">
        <v>2</v>
      </c>
      <c r="C25" s="281">
        <v>6</v>
      </c>
      <c r="D25" s="281">
        <v>10</v>
      </c>
      <c r="E25" s="281">
        <v>6</v>
      </c>
      <c r="F25" s="281">
        <v>6</v>
      </c>
      <c r="G25" s="282">
        <v>6</v>
      </c>
    </row>
    <row r="26" spans="1:7" ht="15" customHeight="1">
      <c r="A26" s="276">
        <v>23</v>
      </c>
      <c r="B26" s="280">
        <v>3</v>
      </c>
      <c r="C26" s="281">
        <v>7</v>
      </c>
      <c r="D26" s="281">
        <v>11</v>
      </c>
      <c r="E26" s="281">
        <v>7</v>
      </c>
      <c r="F26" s="281">
        <v>7</v>
      </c>
      <c r="G26" s="282">
        <v>7</v>
      </c>
    </row>
    <row r="27" spans="1:7" ht="15" customHeight="1">
      <c r="A27" s="276">
        <v>24</v>
      </c>
      <c r="B27" s="280">
        <v>4</v>
      </c>
      <c r="C27" s="281">
        <v>8</v>
      </c>
      <c r="D27" s="281">
        <v>12</v>
      </c>
      <c r="E27" s="281">
        <v>8</v>
      </c>
      <c r="F27" s="281">
        <v>8</v>
      </c>
      <c r="G27" s="282">
        <v>8</v>
      </c>
    </row>
    <row r="28" spans="1:7" ht="15" customHeight="1">
      <c r="A28" s="276">
        <v>25</v>
      </c>
      <c r="B28" s="280">
        <v>5</v>
      </c>
      <c r="C28" s="281">
        <v>9</v>
      </c>
      <c r="D28" s="281">
        <v>13</v>
      </c>
      <c r="E28" s="281">
        <v>9</v>
      </c>
      <c r="F28" s="281">
        <v>9</v>
      </c>
      <c r="G28" s="282">
        <v>9</v>
      </c>
    </row>
    <row r="29" spans="1:7" ht="15" customHeight="1">
      <c r="A29" s="276">
        <v>26</v>
      </c>
      <c r="B29" s="280">
        <v>6</v>
      </c>
      <c r="C29" s="281">
        <v>10</v>
      </c>
      <c r="D29" s="281">
        <v>14</v>
      </c>
      <c r="E29" s="281">
        <v>10</v>
      </c>
      <c r="F29" s="281">
        <v>10</v>
      </c>
      <c r="G29" s="282">
        <v>10</v>
      </c>
    </row>
    <row r="30" spans="1:7" ht="15" customHeight="1">
      <c r="A30" s="276">
        <v>27</v>
      </c>
      <c r="B30" s="280">
        <v>7</v>
      </c>
      <c r="C30" s="281">
        <v>11</v>
      </c>
      <c r="D30" s="281">
        <v>15</v>
      </c>
      <c r="E30" s="281">
        <v>11</v>
      </c>
      <c r="F30" s="281">
        <v>11</v>
      </c>
      <c r="G30" s="282">
        <v>11</v>
      </c>
    </row>
    <row r="31" spans="1:7" ht="15" customHeight="1">
      <c r="A31" s="276">
        <v>28</v>
      </c>
      <c r="B31" s="280">
        <v>8</v>
      </c>
      <c r="C31" s="281">
        <v>12</v>
      </c>
      <c r="D31" s="281">
        <v>16</v>
      </c>
      <c r="E31" s="281">
        <v>12</v>
      </c>
      <c r="F31" s="281">
        <v>12</v>
      </c>
      <c r="G31" s="282">
        <v>12</v>
      </c>
    </row>
    <row r="32" spans="1:7" ht="15" customHeight="1">
      <c r="A32" s="276">
        <v>29</v>
      </c>
      <c r="B32" s="280">
        <v>9</v>
      </c>
      <c r="C32" s="281">
        <v>13</v>
      </c>
      <c r="D32" s="281">
        <v>17</v>
      </c>
      <c r="E32" s="281">
        <v>13</v>
      </c>
      <c r="F32" s="281">
        <v>13</v>
      </c>
      <c r="G32" s="282">
        <v>13</v>
      </c>
    </row>
    <row r="33" spans="1:7" ht="15" customHeight="1">
      <c r="A33" s="276">
        <v>30</v>
      </c>
      <c r="B33" s="280">
        <v>10</v>
      </c>
      <c r="C33" s="281">
        <v>14</v>
      </c>
      <c r="D33" s="281">
        <v>18</v>
      </c>
      <c r="E33" s="281">
        <v>14</v>
      </c>
      <c r="F33" s="281">
        <v>14</v>
      </c>
      <c r="G33" s="282">
        <v>14</v>
      </c>
    </row>
    <row r="34" spans="1:7" ht="15" customHeight="1">
      <c r="A34" s="276">
        <v>31</v>
      </c>
      <c r="B34" s="280">
        <v>11</v>
      </c>
      <c r="C34" s="281">
        <v>15</v>
      </c>
      <c r="D34" s="281">
        <v>19</v>
      </c>
      <c r="E34" s="281">
        <v>15</v>
      </c>
      <c r="F34" s="281">
        <v>15</v>
      </c>
      <c r="G34" s="282">
        <v>15</v>
      </c>
    </row>
    <row r="35" spans="1:7" ht="15" customHeight="1">
      <c r="A35" s="276">
        <v>32</v>
      </c>
      <c r="B35" s="280">
        <v>12</v>
      </c>
      <c r="C35" s="281">
        <v>16</v>
      </c>
      <c r="D35" s="281">
        <v>20</v>
      </c>
      <c r="E35" s="281">
        <v>16</v>
      </c>
      <c r="F35" s="281">
        <v>16</v>
      </c>
      <c r="G35" s="282">
        <v>16</v>
      </c>
    </row>
    <row r="36" spans="1:7" ht="15" customHeight="1">
      <c r="A36" s="276">
        <v>33</v>
      </c>
      <c r="B36" s="280">
        <v>13</v>
      </c>
      <c r="C36" s="281">
        <v>17</v>
      </c>
      <c r="D36" s="281">
        <v>21</v>
      </c>
      <c r="E36" s="281">
        <v>17</v>
      </c>
      <c r="F36" s="281">
        <v>17</v>
      </c>
      <c r="G36" s="282">
        <v>17</v>
      </c>
    </row>
    <row r="37" spans="1:7" ht="15" customHeight="1">
      <c r="A37" s="276">
        <v>34</v>
      </c>
      <c r="B37" s="280">
        <v>14</v>
      </c>
      <c r="C37" s="281">
        <v>18</v>
      </c>
      <c r="D37" s="281">
        <v>22</v>
      </c>
      <c r="E37" s="281">
        <v>18</v>
      </c>
      <c r="F37" s="281">
        <v>18</v>
      </c>
      <c r="G37" s="282">
        <v>18</v>
      </c>
    </row>
    <row r="38" spans="1:7" ht="15" customHeight="1">
      <c r="A38" s="276">
        <v>35</v>
      </c>
      <c r="B38" s="280">
        <v>15</v>
      </c>
      <c r="C38" s="281">
        <v>19</v>
      </c>
      <c r="D38" s="281">
        <v>23</v>
      </c>
      <c r="E38" s="281">
        <v>19</v>
      </c>
      <c r="F38" s="281">
        <v>19</v>
      </c>
      <c r="G38" s="282">
        <v>19</v>
      </c>
    </row>
    <row r="39" spans="1:7" ht="15" customHeight="1">
      <c r="A39" s="276">
        <v>36</v>
      </c>
      <c r="B39" s="280">
        <v>16</v>
      </c>
      <c r="C39" s="281">
        <v>20</v>
      </c>
      <c r="D39" s="281">
        <v>24</v>
      </c>
      <c r="E39" s="281">
        <v>20</v>
      </c>
      <c r="F39" s="281">
        <v>20</v>
      </c>
      <c r="G39" s="282">
        <v>20</v>
      </c>
    </row>
    <row r="40" spans="1:7" ht="15" customHeight="1">
      <c r="A40" s="276">
        <v>37</v>
      </c>
      <c r="B40" s="280">
        <v>17</v>
      </c>
      <c r="C40" s="281">
        <v>21</v>
      </c>
      <c r="D40" s="281">
        <v>25</v>
      </c>
      <c r="E40" s="281">
        <v>21</v>
      </c>
      <c r="F40" s="281">
        <v>21</v>
      </c>
      <c r="G40" s="282">
        <v>21</v>
      </c>
    </row>
    <row r="41" spans="1:7" ht="15" customHeight="1">
      <c r="A41" s="276">
        <v>38</v>
      </c>
      <c r="B41" s="280">
        <v>18</v>
      </c>
      <c r="C41" s="281">
        <v>22</v>
      </c>
      <c r="D41" s="281">
        <v>26</v>
      </c>
      <c r="E41" s="281">
        <v>22</v>
      </c>
      <c r="F41" s="281">
        <v>22</v>
      </c>
      <c r="G41" s="282">
        <v>21</v>
      </c>
    </row>
    <row r="42" spans="1:7" ht="15" customHeight="1">
      <c r="A42" s="276">
        <v>39</v>
      </c>
      <c r="B42" s="280">
        <v>19</v>
      </c>
      <c r="C42" s="281">
        <v>23</v>
      </c>
      <c r="D42" s="281">
        <v>27</v>
      </c>
      <c r="E42" s="281">
        <v>23</v>
      </c>
      <c r="F42" s="281">
        <v>23</v>
      </c>
      <c r="G42" s="282">
        <v>22</v>
      </c>
    </row>
    <row r="43" spans="1:7" ht="15" customHeight="1">
      <c r="A43" s="276">
        <v>40</v>
      </c>
      <c r="B43" s="280">
        <v>20</v>
      </c>
      <c r="C43" s="281">
        <v>24</v>
      </c>
      <c r="D43" s="281">
        <v>28</v>
      </c>
      <c r="E43" s="281">
        <v>24</v>
      </c>
      <c r="F43" s="281">
        <v>24</v>
      </c>
      <c r="G43" s="282">
        <v>22</v>
      </c>
    </row>
    <row r="44" spans="1:7" ht="15" customHeight="1">
      <c r="A44" s="276">
        <v>41</v>
      </c>
      <c r="B44" s="280">
        <v>21</v>
      </c>
      <c r="C44" s="281">
        <v>25</v>
      </c>
      <c r="D44" s="281">
        <v>29</v>
      </c>
      <c r="E44" s="281">
        <v>25</v>
      </c>
      <c r="F44" s="281">
        <v>25</v>
      </c>
      <c r="G44" s="282">
        <v>23</v>
      </c>
    </row>
    <row r="45" spans="1:7" ht="15" customHeight="1">
      <c r="A45" s="276">
        <v>42</v>
      </c>
      <c r="B45" s="280">
        <v>22</v>
      </c>
      <c r="C45" s="281">
        <v>26</v>
      </c>
      <c r="D45" s="281">
        <v>30</v>
      </c>
      <c r="E45" s="281">
        <v>26</v>
      </c>
      <c r="F45" s="281">
        <v>26</v>
      </c>
      <c r="G45" s="282">
        <v>23</v>
      </c>
    </row>
    <row r="46" spans="1:7" ht="15" customHeight="1">
      <c r="A46" s="276">
        <v>43</v>
      </c>
      <c r="B46" s="280">
        <v>23</v>
      </c>
      <c r="C46" s="281">
        <v>27</v>
      </c>
      <c r="D46" s="281">
        <v>31</v>
      </c>
      <c r="E46" s="281">
        <v>27</v>
      </c>
      <c r="F46" s="281">
        <v>27</v>
      </c>
      <c r="G46" s="282">
        <v>24</v>
      </c>
    </row>
    <row r="47" spans="1:7" ht="15" customHeight="1">
      <c r="A47" s="276">
        <v>44</v>
      </c>
      <c r="B47" s="280">
        <v>24</v>
      </c>
      <c r="C47" s="281">
        <v>28</v>
      </c>
      <c r="D47" s="281">
        <v>32</v>
      </c>
      <c r="E47" s="281">
        <v>28</v>
      </c>
      <c r="F47" s="281">
        <v>28</v>
      </c>
      <c r="G47" s="282">
        <v>24</v>
      </c>
    </row>
    <row r="48" spans="1:7" ht="15" customHeight="1">
      <c r="A48" s="276">
        <v>45</v>
      </c>
      <c r="B48" s="280">
        <v>25</v>
      </c>
      <c r="C48" s="281">
        <v>29</v>
      </c>
      <c r="D48" s="281">
        <v>33</v>
      </c>
      <c r="E48" s="281">
        <v>29</v>
      </c>
      <c r="F48" s="281">
        <v>29</v>
      </c>
      <c r="G48" s="282">
        <v>25</v>
      </c>
    </row>
    <row r="49" spans="1:7" ht="15" customHeight="1">
      <c r="A49" s="276">
        <v>46</v>
      </c>
      <c r="B49" s="280">
        <v>26</v>
      </c>
      <c r="C49" s="281">
        <v>30</v>
      </c>
      <c r="D49" s="281">
        <v>34</v>
      </c>
      <c r="E49" s="281">
        <v>30</v>
      </c>
      <c r="F49" s="281">
        <v>30</v>
      </c>
      <c r="G49" s="282">
        <v>25</v>
      </c>
    </row>
    <row r="50" spans="1:7" ht="15" customHeight="1">
      <c r="A50" s="276">
        <v>47</v>
      </c>
      <c r="B50" s="280">
        <v>27</v>
      </c>
      <c r="C50" s="281">
        <v>31</v>
      </c>
      <c r="D50" s="281">
        <v>35</v>
      </c>
      <c r="E50" s="281">
        <v>31</v>
      </c>
      <c r="F50" s="281">
        <v>31</v>
      </c>
      <c r="G50" s="282">
        <v>25</v>
      </c>
    </row>
    <row r="51" spans="1:7" ht="15" customHeight="1">
      <c r="A51" s="276">
        <v>48</v>
      </c>
      <c r="B51" s="280">
        <v>28</v>
      </c>
      <c r="C51" s="281">
        <v>32</v>
      </c>
      <c r="D51" s="281">
        <v>36</v>
      </c>
      <c r="E51" s="281">
        <v>32</v>
      </c>
      <c r="F51" s="281">
        <v>32</v>
      </c>
      <c r="G51" s="282">
        <v>25</v>
      </c>
    </row>
    <row r="52" spans="1:7" ht="15" customHeight="1">
      <c r="A52" s="276">
        <v>49</v>
      </c>
      <c r="B52" s="280">
        <v>29</v>
      </c>
      <c r="C52" s="281">
        <v>33</v>
      </c>
      <c r="D52" s="281">
        <v>37</v>
      </c>
      <c r="E52" s="281">
        <v>33</v>
      </c>
      <c r="F52" s="281">
        <v>33</v>
      </c>
      <c r="G52" s="282">
        <v>25</v>
      </c>
    </row>
    <row r="53" spans="1:7" ht="15" customHeight="1">
      <c r="A53" s="276">
        <v>50</v>
      </c>
      <c r="B53" s="280">
        <v>29</v>
      </c>
      <c r="C53" s="281">
        <v>34</v>
      </c>
      <c r="D53" s="281">
        <v>38</v>
      </c>
      <c r="E53" s="281">
        <v>33</v>
      </c>
      <c r="F53" s="281">
        <v>33</v>
      </c>
      <c r="G53" s="282">
        <v>25</v>
      </c>
    </row>
    <row r="54" spans="1:7" ht="15" customHeight="1">
      <c r="A54" s="276">
        <v>51</v>
      </c>
      <c r="B54" s="280">
        <v>30</v>
      </c>
      <c r="C54" s="281">
        <v>35</v>
      </c>
      <c r="D54" s="281">
        <v>39</v>
      </c>
      <c r="E54" s="281">
        <v>34</v>
      </c>
      <c r="F54" s="281">
        <v>34</v>
      </c>
      <c r="G54" s="282">
        <v>26</v>
      </c>
    </row>
    <row r="55" spans="1:7" ht="15" customHeight="1">
      <c r="A55" s="276">
        <v>52</v>
      </c>
      <c r="B55" s="280">
        <v>30</v>
      </c>
      <c r="C55" s="281">
        <v>36</v>
      </c>
      <c r="D55" s="281">
        <v>40</v>
      </c>
      <c r="E55" s="281">
        <v>34</v>
      </c>
      <c r="F55" s="281">
        <v>34</v>
      </c>
      <c r="G55" s="282">
        <v>26</v>
      </c>
    </row>
    <row r="56" spans="1:7" ht="15" customHeight="1">
      <c r="A56" s="276">
        <v>53</v>
      </c>
      <c r="B56" s="280">
        <v>31</v>
      </c>
      <c r="C56" s="281">
        <v>37</v>
      </c>
      <c r="D56" s="281">
        <v>41</v>
      </c>
      <c r="E56" s="281">
        <v>35</v>
      </c>
      <c r="F56" s="281">
        <v>35</v>
      </c>
      <c r="G56" s="282">
        <v>26</v>
      </c>
    </row>
    <row r="57" spans="1:7" ht="15" customHeight="1">
      <c r="A57" s="276">
        <v>54</v>
      </c>
      <c r="B57" s="280">
        <v>31</v>
      </c>
      <c r="C57" s="281">
        <v>38</v>
      </c>
      <c r="D57" s="281">
        <v>42</v>
      </c>
      <c r="E57" s="281">
        <v>35</v>
      </c>
      <c r="F57" s="281">
        <v>35</v>
      </c>
      <c r="G57" s="282">
        <v>26</v>
      </c>
    </row>
    <row r="58" spans="1:7" ht="15" customHeight="1">
      <c r="A58" s="276">
        <v>55</v>
      </c>
      <c r="B58" s="280">
        <v>32</v>
      </c>
      <c r="C58" s="281">
        <v>39</v>
      </c>
      <c r="D58" s="281">
        <v>43</v>
      </c>
      <c r="E58" s="281">
        <v>36</v>
      </c>
      <c r="F58" s="281">
        <v>36</v>
      </c>
      <c r="G58" s="282">
        <v>26</v>
      </c>
    </row>
    <row r="59" spans="1:7" ht="15" customHeight="1">
      <c r="A59" s="276">
        <v>56</v>
      </c>
      <c r="B59" s="280">
        <v>32</v>
      </c>
      <c r="C59" s="281">
        <v>40</v>
      </c>
      <c r="D59" s="281">
        <v>44</v>
      </c>
      <c r="E59" s="281">
        <v>36</v>
      </c>
      <c r="F59" s="281">
        <v>36</v>
      </c>
      <c r="G59" s="282">
        <v>26</v>
      </c>
    </row>
    <row r="60" spans="1:7" ht="15" customHeight="1">
      <c r="A60" s="276">
        <v>57</v>
      </c>
      <c r="B60" s="280">
        <v>33</v>
      </c>
      <c r="C60" s="281">
        <v>41</v>
      </c>
      <c r="D60" s="281">
        <v>45</v>
      </c>
      <c r="E60" s="281">
        <v>37</v>
      </c>
      <c r="F60" s="281">
        <v>37</v>
      </c>
      <c r="G60" s="282">
        <v>27</v>
      </c>
    </row>
    <row r="61" spans="1:7" ht="15" customHeight="1">
      <c r="A61" s="276">
        <v>58</v>
      </c>
      <c r="B61" s="280">
        <v>33</v>
      </c>
      <c r="C61" s="281">
        <v>42</v>
      </c>
      <c r="D61" s="281">
        <v>46</v>
      </c>
      <c r="E61" s="281">
        <v>38</v>
      </c>
      <c r="F61" s="281">
        <v>37</v>
      </c>
      <c r="G61" s="282">
        <v>27</v>
      </c>
    </row>
    <row r="62" spans="1:7" ht="15" customHeight="1">
      <c r="A62" s="276">
        <v>59</v>
      </c>
      <c r="B62" s="280">
        <v>34</v>
      </c>
      <c r="C62" s="281">
        <v>43</v>
      </c>
      <c r="D62" s="281">
        <v>47</v>
      </c>
      <c r="E62" s="281">
        <v>39</v>
      </c>
      <c r="F62" s="281">
        <v>37</v>
      </c>
      <c r="G62" s="282">
        <v>27</v>
      </c>
    </row>
    <row r="63" spans="1:7" ht="15" customHeight="1">
      <c r="A63" s="276">
        <v>60</v>
      </c>
      <c r="B63" s="280">
        <v>34</v>
      </c>
      <c r="C63" s="281">
        <v>44</v>
      </c>
      <c r="D63" s="281">
        <v>48</v>
      </c>
      <c r="E63" s="281">
        <v>40</v>
      </c>
      <c r="F63" s="281">
        <v>38</v>
      </c>
      <c r="G63" s="282">
        <v>27</v>
      </c>
    </row>
    <row r="64" spans="1:7" ht="15" customHeight="1">
      <c r="A64" s="276">
        <v>61</v>
      </c>
      <c r="B64" s="280">
        <v>35</v>
      </c>
      <c r="C64" s="281">
        <v>45</v>
      </c>
      <c r="D64" s="281">
        <v>49</v>
      </c>
      <c r="E64" s="281">
        <v>41</v>
      </c>
      <c r="F64" s="281">
        <v>38</v>
      </c>
      <c r="G64" s="282">
        <v>27</v>
      </c>
    </row>
    <row r="65" spans="1:7" ht="15" customHeight="1">
      <c r="A65" s="276">
        <v>62</v>
      </c>
      <c r="B65" s="280">
        <v>35</v>
      </c>
      <c r="C65" s="281">
        <v>46</v>
      </c>
      <c r="D65" s="281">
        <v>50</v>
      </c>
      <c r="E65" s="281">
        <v>41</v>
      </c>
      <c r="F65" s="281">
        <v>38</v>
      </c>
      <c r="G65" s="282">
        <v>27</v>
      </c>
    </row>
    <row r="66" spans="1:7" ht="15" customHeight="1">
      <c r="A66" s="276">
        <v>63</v>
      </c>
      <c r="B66" s="280">
        <v>36</v>
      </c>
      <c r="C66" s="281">
        <v>47</v>
      </c>
      <c r="D66" s="281">
        <v>51</v>
      </c>
      <c r="E66" s="281">
        <v>41</v>
      </c>
      <c r="F66" s="281">
        <v>39</v>
      </c>
      <c r="G66" s="282">
        <v>28</v>
      </c>
    </row>
    <row r="67" spans="1:7" ht="15" customHeight="1">
      <c r="A67" s="276">
        <v>64</v>
      </c>
      <c r="B67" s="280">
        <v>36</v>
      </c>
      <c r="C67" s="281">
        <v>48</v>
      </c>
      <c r="D67" s="281">
        <v>52</v>
      </c>
      <c r="E67" s="281">
        <v>42</v>
      </c>
      <c r="F67" s="281">
        <v>39</v>
      </c>
      <c r="G67" s="282">
        <v>28</v>
      </c>
    </row>
    <row r="68" spans="1:7" ht="15" customHeight="1">
      <c r="A68" s="276">
        <v>65</v>
      </c>
      <c r="B68" s="280">
        <v>37</v>
      </c>
      <c r="C68" s="281">
        <v>49</v>
      </c>
      <c r="D68" s="281">
        <v>53</v>
      </c>
      <c r="E68" s="281">
        <v>42</v>
      </c>
      <c r="F68" s="281">
        <v>39</v>
      </c>
      <c r="G68" s="282">
        <v>28</v>
      </c>
    </row>
    <row r="69" spans="1:7" ht="15" customHeight="1">
      <c r="A69" s="276">
        <v>66</v>
      </c>
      <c r="B69" s="280">
        <v>38</v>
      </c>
      <c r="C69" s="281">
        <v>50</v>
      </c>
      <c r="D69" s="281">
        <v>54</v>
      </c>
      <c r="E69" s="281">
        <v>42</v>
      </c>
      <c r="F69" s="281">
        <v>40</v>
      </c>
      <c r="G69" s="282"/>
    </row>
    <row r="70" spans="1:7" ht="15" customHeight="1">
      <c r="A70" s="276">
        <v>67</v>
      </c>
      <c r="B70" s="280">
        <v>39</v>
      </c>
      <c r="C70" s="281">
        <v>51</v>
      </c>
      <c r="D70" s="281">
        <v>55</v>
      </c>
      <c r="E70" s="281">
        <v>43</v>
      </c>
      <c r="F70" s="281">
        <v>40</v>
      </c>
      <c r="G70" s="282"/>
    </row>
    <row r="71" spans="1:7" ht="15" customHeight="1">
      <c r="A71" s="276">
        <v>68</v>
      </c>
      <c r="B71" s="280">
        <v>40</v>
      </c>
      <c r="C71" s="281">
        <v>52</v>
      </c>
      <c r="D71" s="281">
        <v>56</v>
      </c>
      <c r="E71" s="281">
        <v>43</v>
      </c>
      <c r="F71" s="281">
        <v>40</v>
      </c>
      <c r="G71" s="282"/>
    </row>
    <row r="72" spans="1:7" ht="15" customHeight="1">
      <c r="A72" s="276">
        <v>69</v>
      </c>
      <c r="B72" s="280">
        <v>41</v>
      </c>
      <c r="C72" s="281">
        <v>53</v>
      </c>
      <c r="D72" s="281">
        <v>57</v>
      </c>
      <c r="E72" s="281">
        <v>43</v>
      </c>
      <c r="F72" s="281">
        <v>40</v>
      </c>
      <c r="G72" s="282"/>
    </row>
    <row r="73" spans="1:7" ht="15" customHeight="1">
      <c r="A73" s="276">
        <v>70</v>
      </c>
      <c r="B73" s="280">
        <v>41</v>
      </c>
      <c r="C73" s="281">
        <v>53</v>
      </c>
      <c r="D73" s="281">
        <v>58</v>
      </c>
      <c r="E73" s="281">
        <v>44</v>
      </c>
      <c r="F73" s="281">
        <v>41</v>
      </c>
      <c r="G73" s="282"/>
    </row>
    <row r="74" spans="1:7" ht="15" customHeight="1">
      <c r="A74" s="276">
        <v>71</v>
      </c>
      <c r="B74" s="280">
        <v>42</v>
      </c>
      <c r="C74" s="281">
        <v>54</v>
      </c>
      <c r="D74" s="281">
        <v>59</v>
      </c>
      <c r="E74" s="281">
        <v>44</v>
      </c>
      <c r="F74" s="281">
        <v>41</v>
      </c>
      <c r="G74" s="282"/>
    </row>
    <row r="75" spans="1:7" ht="15" customHeight="1">
      <c r="A75" s="276">
        <v>72</v>
      </c>
      <c r="B75" s="280">
        <v>42</v>
      </c>
      <c r="C75" s="281">
        <v>54</v>
      </c>
      <c r="D75" s="281">
        <v>60</v>
      </c>
      <c r="E75" s="281">
        <v>44</v>
      </c>
      <c r="F75" s="281">
        <v>41</v>
      </c>
      <c r="G75" s="282"/>
    </row>
    <row r="76" spans="1:7" ht="15" customHeight="1">
      <c r="A76" s="276">
        <v>73</v>
      </c>
      <c r="B76" s="280">
        <v>43</v>
      </c>
      <c r="C76" s="281">
        <v>55</v>
      </c>
      <c r="D76" s="281">
        <v>61</v>
      </c>
      <c r="E76" s="281">
        <v>45</v>
      </c>
      <c r="F76" s="281">
        <v>41</v>
      </c>
      <c r="G76" s="282"/>
    </row>
    <row r="77" spans="1:7" ht="15" customHeight="1">
      <c r="A77" s="276">
        <v>74</v>
      </c>
      <c r="B77" s="280">
        <v>43</v>
      </c>
      <c r="C77" s="281">
        <v>55</v>
      </c>
      <c r="D77" s="281">
        <v>61</v>
      </c>
      <c r="E77" s="281">
        <v>45</v>
      </c>
      <c r="F77" s="281">
        <v>42</v>
      </c>
      <c r="G77" s="282"/>
    </row>
    <row r="78" spans="1:7" ht="15" customHeight="1">
      <c r="A78" s="276">
        <v>75</v>
      </c>
      <c r="B78" s="280">
        <v>44</v>
      </c>
      <c r="C78" s="281">
        <v>56</v>
      </c>
      <c r="D78" s="281">
        <v>62</v>
      </c>
      <c r="E78" s="281">
        <v>45</v>
      </c>
      <c r="F78" s="281">
        <v>42</v>
      </c>
      <c r="G78" s="282"/>
    </row>
    <row r="79" spans="1:7" ht="15" customHeight="1">
      <c r="A79" s="276">
        <v>76</v>
      </c>
      <c r="B79" s="280">
        <v>44</v>
      </c>
      <c r="C79" s="281">
        <v>56</v>
      </c>
      <c r="D79" s="281">
        <v>62</v>
      </c>
      <c r="E79" s="281">
        <v>45</v>
      </c>
      <c r="F79" s="281">
        <v>42</v>
      </c>
      <c r="G79" s="282"/>
    </row>
    <row r="80" spans="1:7" ht="15" customHeight="1">
      <c r="A80" s="276">
        <v>77</v>
      </c>
      <c r="B80" s="280">
        <v>45</v>
      </c>
      <c r="C80" s="281">
        <v>57</v>
      </c>
      <c r="D80" s="281">
        <v>63</v>
      </c>
      <c r="E80" s="281">
        <v>46</v>
      </c>
      <c r="F80" s="281">
        <v>42</v>
      </c>
      <c r="G80" s="282"/>
    </row>
    <row r="81" spans="1:7" ht="15" customHeight="1">
      <c r="A81" s="276">
        <v>78</v>
      </c>
      <c r="B81" s="280">
        <v>45</v>
      </c>
      <c r="C81" s="281">
        <v>57</v>
      </c>
      <c r="D81" s="281">
        <v>63</v>
      </c>
      <c r="E81" s="281">
        <v>46</v>
      </c>
      <c r="F81" s="281">
        <v>43</v>
      </c>
      <c r="G81" s="282"/>
    </row>
    <row r="82" spans="1:7" ht="15" customHeight="1">
      <c r="A82" s="276">
        <v>79</v>
      </c>
      <c r="B82" s="280">
        <v>45</v>
      </c>
      <c r="C82" s="281">
        <v>58</v>
      </c>
      <c r="D82" s="281">
        <v>64</v>
      </c>
      <c r="E82" s="281">
        <v>46</v>
      </c>
      <c r="F82" s="281">
        <v>43</v>
      </c>
      <c r="G82" s="282"/>
    </row>
    <row r="83" spans="1:7" ht="15" customHeight="1">
      <c r="A83" s="276">
        <v>80</v>
      </c>
      <c r="B83" s="280">
        <v>46</v>
      </c>
      <c r="C83" s="281">
        <v>58</v>
      </c>
      <c r="D83" s="281">
        <v>64</v>
      </c>
      <c r="E83" s="281">
        <v>46</v>
      </c>
      <c r="F83" s="281">
        <v>43</v>
      </c>
      <c r="G83" s="282"/>
    </row>
    <row r="84" spans="1:7" ht="15" customHeight="1">
      <c r="A84" s="276">
        <v>81</v>
      </c>
      <c r="B84" s="280">
        <v>46</v>
      </c>
      <c r="C84" s="281">
        <v>59</v>
      </c>
      <c r="D84" s="281">
        <v>65</v>
      </c>
      <c r="E84" s="281">
        <v>47</v>
      </c>
      <c r="F84" s="281">
        <v>43</v>
      </c>
      <c r="G84" s="282"/>
    </row>
    <row r="85" spans="1:7" ht="15" customHeight="1">
      <c r="A85" s="276">
        <v>82</v>
      </c>
      <c r="B85" s="280">
        <v>46</v>
      </c>
      <c r="C85" s="281">
        <v>59</v>
      </c>
      <c r="D85" s="281">
        <v>65</v>
      </c>
      <c r="E85" s="281">
        <v>47</v>
      </c>
      <c r="F85" s="281">
        <v>44</v>
      </c>
      <c r="G85" s="282"/>
    </row>
    <row r="86" spans="1:7" ht="15" customHeight="1">
      <c r="A86" s="276">
        <v>83</v>
      </c>
      <c r="B86" s="280">
        <v>47</v>
      </c>
      <c r="C86" s="281">
        <v>60</v>
      </c>
      <c r="D86" s="281">
        <v>66</v>
      </c>
      <c r="E86" s="281">
        <v>47</v>
      </c>
      <c r="F86" s="281">
        <v>44</v>
      </c>
      <c r="G86" s="282"/>
    </row>
    <row r="87" spans="1:7" ht="15" customHeight="1">
      <c r="A87" s="276">
        <v>84</v>
      </c>
      <c r="B87" s="280">
        <v>47</v>
      </c>
      <c r="C87" s="281">
        <v>60</v>
      </c>
      <c r="D87" s="281">
        <v>66</v>
      </c>
      <c r="E87" s="281">
        <v>47</v>
      </c>
      <c r="F87" s="281">
        <v>44</v>
      </c>
      <c r="G87" s="282"/>
    </row>
    <row r="88" spans="1:7" ht="15" customHeight="1">
      <c r="A88" s="276">
        <v>85</v>
      </c>
      <c r="B88" s="280">
        <v>47</v>
      </c>
      <c r="C88" s="281">
        <v>61</v>
      </c>
      <c r="D88" s="281">
        <v>67</v>
      </c>
      <c r="E88" s="281">
        <v>48</v>
      </c>
      <c r="F88" s="281">
        <v>44</v>
      </c>
      <c r="G88" s="282"/>
    </row>
    <row r="89" spans="1:7" ht="15" customHeight="1">
      <c r="A89" s="276">
        <v>86</v>
      </c>
      <c r="B89" s="280"/>
      <c r="C89" s="281">
        <v>61</v>
      </c>
      <c r="D89" s="281">
        <v>67</v>
      </c>
      <c r="E89" s="281">
        <v>48</v>
      </c>
      <c r="F89" s="281"/>
      <c r="G89" s="282"/>
    </row>
    <row r="90" spans="1:7" ht="15" customHeight="1">
      <c r="A90" s="276">
        <v>87</v>
      </c>
      <c r="B90" s="280"/>
      <c r="C90" s="281">
        <v>61</v>
      </c>
      <c r="D90" s="281">
        <v>68</v>
      </c>
      <c r="E90" s="281">
        <v>48</v>
      </c>
      <c r="F90" s="281"/>
      <c r="G90" s="282"/>
    </row>
    <row r="91" spans="1:7" ht="15" customHeight="1">
      <c r="A91" s="276">
        <v>88</v>
      </c>
      <c r="B91" s="280"/>
      <c r="C91" s="281">
        <v>61</v>
      </c>
      <c r="D91" s="281">
        <v>68</v>
      </c>
      <c r="E91" s="281">
        <v>48</v>
      </c>
      <c r="F91" s="281"/>
      <c r="G91" s="282"/>
    </row>
    <row r="92" spans="1:7" ht="15" customHeight="1">
      <c r="A92" s="276">
        <v>89</v>
      </c>
      <c r="B92" s="280"/>
      <c r="C92" s="281">
        <v>61</v>
      </c>
      <c r="D92" s="281">
        <v>69</v>
      </c>
      <c r="E92" s="281">
        <v>48</v>
      </c>
      <c r="F92" s="281"/>
      <c r="G92" s="282"/>
    </row>
    <row r="93" spans="1:7" ht="15" customHeight="1">
      <c r="A93" s="276">
        <v>90</v>
      </c>
      <c r="B93" s="280"/>
      <c r="C93" s="281">
        <v>61</v>
      </c>
      <c r="D93" s="281">
        <v>70</v>
      </c>
      <c r="E93" s="281">
        <v>48</v>
      </c>
      <c r="F93" s="281"/>
      <c r="G93" s="282"/>
    </row>
    <row r="94" spans="1:7" ht="15" customHeight="1">
      <c r="A94" s="276">
        <v>91</v>
      </c>
      <c r="B94" s="280"/>
      <c r="C94" s="281">
        <v>61</v>
      </c>
      <c r="D94" s="281">
        <v>71</v>
      </c>
      <c r="E94" s="281">
        <v>49</v>
      </c>
      <c r="F94" s="281"/>
      <c r="G94" s="282"/>
    </row>
    <row r="95" spans="1:7" ht="15" customHeight="1">
      <c r="A95" s="276">
        <v>92</v>
      </c>
      <c r="B95" s="280"/>
      <c r="C95" s="281">
        <v>62</v>
      </c>
      <c r="D95" s="281">
        <v>72</v>
      </c>
      <c r="E95" s="281">
        <v>49</v>
      </c>
      <c r="F95" s="281"/>
      <c r="G95" s="282"/>
    </row>
    <row r="96" spans="1:7" ht="15" customHeight="1">
      <c r="A96" s="276">
        <v>93</v>
      </c>
      <c r="B96" s="280"/>
      <c r="C96" s="281">
        <v>62</v>
      </c>
      <c r="D96" s="281">
        <v>73</v>
      </c>
      <c r="E96" s="281">
        <v>49</v>
      </c>
      <c r="F96" s="281"/>
      <c r="G96" s="282"/>
    </row>
    <row r="97" spans="1:7" ht="15" customHeight="1">
      <c r="A97" s="276">
        <v>94</v>
      </c>
      <c r="B97" s="280"/>
      <c r="C97" s="281">
        <v>62</v>
      </c>
      <c r="D97" s="281">
        <v>73</v>
      </c>
      <c r="E97" s="281">
        <v>49</v>
      </c>
      <c r="F97" s="281"/>
      <c r="G97" s="282"/>
    </row>
    <row r="98" spans="1:7" ht="15" customHeight="1">
      <c r="A98" s="276">
        <v>95</v>
      </c>
      <c r="B98" s="280"/>
      <c r="C98" s="281">
        <v>62</v>
      </c>
      <c r="D98" s="281">
        <v>74</v>
      </c>
      <c r="E98" s="281">
        <v>49</v>
      </c>
      <c r="F98" s="281"/>
      <c r="G98" s="282"/>
    </row>
    <row r="99" spans="1:7" ht="15" customHeight="1">
      <c r="A99" s="276">
        <v>96</v>
      </c>
      <c r="B99" s="280"/>
      <c r="C99" s="281">
        <v>62</v>
      </c>
      <c r="D99" s="281">
        <v>74</v>
      </c>
      <c r="E99" s="281">
        <v>49</v>
      </c>
      <c r="F99" s="281"/>
      <c r="G99" s="282"/>
    </row>
    <row r="100" spans="1:7" ht="15" customHeight="1">
      <c r="A100" s="276">
        <v>97</v>
      </c>
      <c r="B100" s="280"/>
      <c r="C100" s="281">
        <v>62</v>
      </c>
      <c r="D100" s="281">
        <v>74</v>
      </c>
      <c r="E100" s="281">
        <v>50</v>
      </c>
      <c r="F100" s="281"/>
      <c r="G100" s="282"/>
    </row>
    <row r="101" spans="1:7" ht="15" customHeight="1">
      <c r="A101" s="276">
        <v>98</v>
      </c>
      <c r="B101" s="280"/>
      <c r="C101" s="281">
        <v>62</v>
      </c>
      <c r="D101" s="281">
        <v>74</v>
      </c>
      <c r="E101" s="281">
        <v>50</v>
      </c>
      <c r="F101" s="281"/>
      <c r="G101" s="282"/>
    </row>
    <row r="102" spans="1:7" ht="15" customHeight="1">
      <c r="A102" s="276">
        <v>99</v>
      </c>
      <c r="B102" s="280"/>
      <c r="C102" s="281">
        <v>63</v>
      </c>
      <c r="D102" s="281">
        <v>74</v>
      </c>
      <c r="E102" s="281">
        <v>50</v>
      </c>
      <c r="F102" s="281"/>
      <c r="G102" s="282"/>
    </row>
    <row r="103" spans="1:7" ht="15" customHeight="1">
      <c r="A103" s="276">
        <v>100</v>
      </c>
      <c r="B103" s="280"/>
      <c r="C103" s="281">
        <v>63</v>
      </c>
      <c r="D103" s="281">
        <v>74</v>
      </c>
      <c r="E103" s="281">
        <v>50</v>
      </c>
      <c r="F103" s="281"/>
      <c r="G103" s="282"/>
    </row>
    <row r="104" spans="1:7" ht="15" customHeight="1">
      <c r="A104" s="276">
        <v>101</v>
      </c>
      <c r="B104" s="280"/>
      <c r="C104" s="281">
        <v>63</v>
      </c>
      <c r="D104" s="281">
        <v>74</v>
      </c>
      <c r="E104" s="281">
        <v>50</v>
      </c>
      <c r="F104" s="281"/>
      <c r="G104" s="282"/>
    </row>
    <row r="105" spans="1:7" ht="15" customHeight="1">
      <c r="A105" s="276">
        <v>102</v>
      </c>
      <c r="B105" s="280"/>
      <c r="C105" s="281">
        <v>63</v>
      </c>
      <c r="D105" s="281">
        <v>74</v>
      </c>
      <c r="E105" s="281">
        <v>50</v>
      </c>
      <c r="F105" s="281"/>
      <c r="G105" s="282"/>
    </row>
    <row r="106" spans="1:7" ht="15" customHeight="1">
      <c r="A106" s="276">
        <v>103</v>
      </c>
      <c r="B106" s="280"/>
      <c r="C106" s="281">
        <v>63</v>
      </c>
      <c r="D106" s="281">
        <v>74</v>
      </c>
      <c r="E106" s="281">
        <v>51</v>
      </c>
      <c r="F106" s="281"/>
      <c r="G106" s="282"/>
    </row>
    <row r="107" spans="1:7" ht="15" customHeight="1">
      <c r="A107" s="276">
        <v>104</v>
      </c>
      <c r="B107" s="280"/>
      <c r="C107" s="281">
        <v>63</v>
      </c>
      <c r="D107" s="281">
        <v>74</v>
      </c>
      <c r="E107" s="281">
        <v>51</v>
      </c>
      <c r="F107" s="281"/>
      <c r="G107" s="282"/>
    </row>
    <row r="108" spans="1:7" ht="15" customHeight="1">
      <c r="A108" s="276">
        <v>105</v>
      </c>
      <c r="B108" s="277"/>
      <c r="C108" s="281">
        <v>63</v>
      </c>
      <c r="D108" s="278">
        <v>74</v>
      </c>
      <c r="E108" s="278">
        <v>51</v>
      </c>
      <c r="F108" s="278"/>
      <c r="G108" s="279"/>
    </row>
    <row r="109" spans="1:7" ht="15" customHeight="1">
      <c r="A109" s="276">
        <v>106</v>
      </c>
      <c r="B109" s="277"/>
      <c r="C109" s="278"/>
      <c r="D109" s="278">
        <v>74</v>
      </c>
      <c r="E109" s="278"/>
      <c r="F109" s="278"/>
      <c r="G109" s="279"/>
    </row>
    <row r="110" spans="1:7" ht="15" customHeight="1">
      <c r="A110" s="276">
        <v>107</v>
      </c>
      <c r="B110" s="277"/>
      <c r="C110" s="278"/>
      <c r="D110" s="278">
        <v>74</v>
      </c>
      <c r="E110" s="278"/>
      <c r="F110" s="278"/>
      <c r="G110" s="279"/>
    </row>
    <row r="111" spans="1:7" ht="15" customHeight="1">
      <c r="A111" s="276">
        <v>108</v>
      </c>
      <c r="B111" s="277"/>
      <c r="C111" s="278"/>
      <c r="D111" s="278">
        <v>74</v>
      </c>
      <c r="E111" s="278"/>
      <c r="F111" s="278"/>
      <c r="G111" s="279"/>
    </row>
    <row r="112" spans="1:7" ht="15" customHeight="1">
      <c r="A112" s="276">
        <v>109</v>
      </c>
      <c r="B112" s="277"/>
      <c r="C112" s="278"/>
      <c r="D112" s="278">
        <v>74</v>
      </c>
      <c r="E112" s="278"/>
      <c r="F112" s="278"/>
      <c r="G112" s="279"/>
    </row>
    <row r="113" spans="1:7" ht="15" customHeight="1">
      <c r="A113" s="276">
        <v>110</v>
      </c>
      <c r="B113" s="277"/>
      <c r="C113" s="278"/>
      <c r="D113" s="278">
        <v>74</v>
      </c>
      <c r="E113" s="278"/>
      <c r="F113" s="278"/>
      <c r="G113" s="279"/>
    </row>
    <row r="114" spans="1:7" ht="15" customHeight="1">
      <c r="A114" s="276">
        <v>111</v>
      </c>
      <c r="B114" s="277"/>
      <c r="C114" s="278"/>
      <c r="D114" s="278">
        <v>74</v>
      </c>
      <c r="E114" s="278"/>
      <c r="F114" s="278"/>
      <c r="G114" s="279"/>
    </row>
    <row r="115" spans="1:7" ht="15" customHeight="1">
      <c r="A115" s="276">
        <v>112</v>
      </c>
      <c r="B115" s="277"/>
      <c r="C115" s="278"/>
      <c r="D115" s="278">
        <v>74</v>
      </c>
      <c r="E115" s="278"/>
      <c r="F115" s="278"/>
      <c r="G115" s="279"/>
    </row>
    <row r="116" spans="1:7" ht="15" customHeight="1">
      <c r="A116" s="283">
        <v>113</v>
      </c>
      <c r="B116" s="269"/>
      <c r="C116" s="270"/>
      <c r="D116" s="270">
        <v>74</v>
      </c>
      <c r="E116" s="270"/>
      <c r="F116" s="270"/>
      <c r="G116" s="271"/>
    </row>
  </sheetData>
  <mergeCells count="3">
    <mergeCell ref="D1:G1"/>
    <mergeCell ref="A2:A3"/>
    <mergeCell ref="B2:G2"/>
  </mergeCells>
  <phoneticPr fontId="1"/>
  <printOptions horizontalCentered="1"/>
  <pageMargins left="0.78740157480314965" right="0.47244094488188981" top="0.6692913385826772" bottom="0.9055118110236221" header="0.51181102362204722" footer="0.51181102362204722"/>
  <pageSetup paperSize="9" scale="95" orientation="portrait" r:id="rId1"/>
  <headerFooter alignWithMargins="0"/>
  <rowBreaks count="2" manualBreakCount="2">
    <brk id="53"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75</vt:i4>
      </vt:variant>
    </vt:vector>
  </HeadingPairs>
  <TitlesOfParts>
    <vt:vector size="81" baseType="lpstr">
      <vt:lpstr>算出表</vt:lpstr>
      <vt:lpstr>履歴書様式</vt:lpstr>
      <vt:lpstr>履歴書記載例</vt:lpstr>
      <vt:lpstr>計算用シート</vt:lpstr>
      <vt:lpstr>給料表（H31.4）</vt:lpstr>
      <vt:lpstr>昇格時対応表</vt:lpstr>
      <vt:lpstr>PCヘルプデスク</vt:lpstr>
      <vt:lpstr>算出表!Print_Area</vt:lpstr>
      <vt:lpstr>履歴書様式!Print_Area</vt:lpstr>
      <vt:lpstr>あん摩マッサージ指圧師</vt:lpstr>
      <vt:lpstr>カラーガード</vt:lpstr>
      <vt:lpstr>キーパンチャー</vt:lpstr>
      <vt:lpstr>キャリアコーディネーター</vt:lpstr>
      <vt:lpstr>その他</vt:lpstr>
      <vt:lpstr>その他の医療技術補助員</vt:lpstr>
      <vt:lpstr>運転士</vt:lpstr>
      <vt:lpstr>営繕技術員</vt:lpstr>
      <vt:lpstr>栄養士</vt:lpstr>
      <vt:lpstr>衛生検査技師</vt:lpstr>
      <vt:lpstr>介助員</vt:lpstr>
      <vt:lpstr>学校</vt:lpstr>
      <vt:lpstr>監視員</vt:lpstr>
      <vt:lpstr>看護師</vt:lpstr>
      <vt:lpstr>看護師_業務補助</vt:lpstr>
      <vt:lpstr>機械操作技術員</vt:lpstr>
      <vt:lpstr>汽かん士</vt:lpstr>
      <vt:lpstr>業務員</vt:lpstr>
      <vt:lpstr>警察特別事務員</vt:lpstr>
      <vt:lpstr>県営住宅家賃徴収及び住宅管理事務嘱託員</vt:lpstr>
      <vt:lpstr>県営住宅家賃徴収事務嘱託員</vt:lpstr>
      <vt:lpstr>県営林登記事務等嘱託員</vt:lpstr>
      <vt:lpstr>県立学校業務補助職員</vt:lpstr>
      <vt:lpstr>言語聴覚士</vt:lpstr>
      <vt:lpstr>交換技術員</vt:lpstr>
      <vt:lpstr>交番相談員</vt:lpstr>
      <vt:lpstr>公務員</vt:lpstr>
      <vt:lpstr>高等技術専門校講師</vt:lpstr>
      <vt:lpstr>国民健康保険医療給付専門指導員</vt:lpstr>
      <vt:lpstr>作業療法士</vt:lpstr>
      <vt:lpstr>歯科衛生士</vt:lpstr>
      <vt:lpstr>歯科技工士</vt:lpstr>
      <vt:lpstr>事務補助等</vt:lpstr>
      <vt:lpstr>自動車整備士</vt:lpstr>
      <vt:lpstr>守衛</vt:lpstr>
      <vt:lpstr>住宅支援員</vt:lpstr>
      <vt:lpstr>獣医師_と畜検査</vt:lpstr>
      <vt:lpstr>獣医師_家畜防疫・衛生指導嘱託員</vt:lpstr>
      <vt:lpstr>獣医師_狂犬病予防員</vt:lpstr>
      <vt:lpstr>獣医師_業務補助</vt:lpstr>
      <vt:lpstr>獣医師_上記以外の職</vt:lpstr>
      <vt:lpstr>消費生活相談員</vt:lpstr>
      <vt:lpstr>消防学校教官補佐</vt:lpstr>
      <vt:lpstr>上記以外の職</vt:lpstr>
      <vt:lpstr>情報基盤専門員</vt:lpstr>
      <vt:lpstr>診療エックス線技師</vt:lpstr>
      <vt:lpstr>診療放射線技師</vt:lpstr>
      <vt:lpstr>畜産技術員</vt:lpstr>
      <vt:lpstr>庁舎営繕員</vt:lpstr>
      <vt:lpstr>庁務員</vt:lpstr>
      <vt:lpstr>調理員</vt:lpstr>
      <vt:lpstr>電気士</vt:lpstr>
      <vt:lpstr>電子県庁専門員</vt:lpstr>
      <vt:lpstr>電話設備保守管理員</vt:lpstr>
      <vt:lpstr>登記事務嘱託員</vt:lpstr>
      <vt:lpstr>統括キャリアコーディネーター</vt:lpstr>
      <vt:lpstr>農事員</vt:lpstr>
      <vt:lpstr>発達障害児支援体制整備研修講師</vt:lpstr>
      <vt:lpstr>保健師</vt:lpstr>
      <vt:lpstr>保健師_業務補助</vt:lpstr>
      <vt:lpstr>母子自立支援員_社会福祉主事任用資格あり</vt:lpstr>
      <vt:lpstr>母子自立支援員_社会福祉主事任用資格なし</vt:lpstr>
      <vt:lpstr>民間</vt:lpstr>
      <vt:lpstr>薬剤師</vt:lpstr>
      <vt:lpstr>薬剤師_業務補助</vt:lpstr>
      <vt:lpstr>用地嘱託員</vt:lpstr>
      <vt:lpstr>窯業技術員</vt:lpstr>
      <vt:lpstr>理学療法士</vt:lpstr>
      <vt:lpstr>離職者訓練推進員</vt:lpstr>
      <vt:lpstr>離島交流アドバイザー</vt:lpstr>
      <vt:lpstr>臨床検査技師</vt:lpstr>
      <vt:lpstr>歴史民族資料館学芸員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haraguchi</dc:creator>
  <cp:lastModifiedBy>中尾 一哉</cp:lastModifiedBy>
  <cp:lastPrinted>2019-12-05T02:10:57Z</cp:lastPrinted>
  <dcterms:created xsi:type="dcterms:W3CDTF">2013-06-11T16:44:08Z</dcterms:created>
  <dcterms:modified xsi:type="dcterms:W3CDTF">2019-12-05T02:11:10Z</dcterms:modified>
</cp:coreProperties>
</file>