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<sst xmlns="http://schemas.openxmlformats.org/spreadsheetml/2006/main" count="136" uniqueCount="117">
  <si>
    <t xml:space="preserve">    46    人  口・世  帯  3</t>
  </si>
  <si>
    <t xml:space="preserve">                                 ２６    従   業   地   ・  通   学   地</t>
  </si>
  <si>
    <t xml:space="preserve">    国勢調査（各年10月 1日現在）による。</t>
  </si>
  <si>
    <t>1)常住地人口</t>
  </si>
  <si>
    <t>1)従業地通学地</t>
  </si>
  <si>
    <t>流入超過</t>
  </si>
  <si>
    <t>2)通 勤 ・通 学 者 数</t>
  </si>
  <si>
    <t>2)  通  勤  者  数</t>
  </si>
  <si>
    <t>夜間人口</t>
  </si>
  <si>
    <t>市町村</t>
  </si>
  <si>
    <t>による人口</t>
  </si>
  <si>
    <t>100人あたり</t>
  </si>
  <si>
    <t>（夜間人口）</t>
  </si>
  <si>
    <t>（昼間人口）</t>
  </si>
  <si>
    <t>（△流出超過）</t>
  </si>
  <si>
    <t>流入</t>
  </si>
  <si>
    <t>流出</t>
  </si>
  <si>
    <t>昼間人口</t>
  </si>
  <si>
    <t>昭和 60年</t>
  </si>
  <si>
    <t>平成  2年</t>
  </si>
  <si>
    <t xml:space="preserve">      7</t>
  </si>
  <si>
    <t>市 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</si>
  <si>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</si>
  <si>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</si>
  <si>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</si>
  <si>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</si>
  <si>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</si>
  <si>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</si>
  <si>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</si>
  <si>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</si>
  <si>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</si>
  <si>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</si>
  <si>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</si>
  <si>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</si>
  <si>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</si>
  <si>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</si>
  <si>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</si>
  <si>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</si>
  <si>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</si>
  <si>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</si>
  <si>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</si>
  <si>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</si>
  <si>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</si>
  <si>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</si>
  <si>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</si>
  <si>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</si>
  <si>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</si>
  <si>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</si>
  <si>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</si>
  <si>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</si>
  <si>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</si>
  <si>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</si>
  <si>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</si>
  <si>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</si>
  <si>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</si>
  <si>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</si>
  <si>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</si>
  <si>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</si>
  <si>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</si>
  <si>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</si>
  <si>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</si>
  <si>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</si>
  <si>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1)  労働力状態「不詳」を含む。</t>
  </si>
  <si>
    <t xml:space="preserve">      2)  同一市町村内の通勤・通学者は含まない。</t>
  </si>
  <si>
    <t xml:space="preserve">    資料  総務庁統計局「国勢調査報告」</t>
  </si>
  <si>
    <t>3  人  口・世  帯    47</t>
  </si>
  <si>
    <t xml:space="preserve">  に   よ   る   人   口</t>
  </si>
  <si>
    <t>(平成７年）</t>
  </si>
  <si>
    <t>単位：人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</si>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</sst>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4" fontId="5" fillId="0" borderId="0" xfId="15" applyNumberFormat="1" applyFont="1" applyAlignment="1">
      <alignment/>
    </xf>
    <xf numFmtId="181" fontId="5" fillId="0" borderId="0" xfId="15" applyFont="1" applyBorder="1" applyAlignment="1">
      <alignment/>
    </xf>
    <xf numFmtId="184" fontId="5" fillId="0" borderId="1" xfId="15" applyNumberFormat="1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4" fontId="5" fillId="0" borderId="3" xfId="15" applyNumberFormat="1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4" fontId="5" fillId="0" borderId="4" xfId="15" applyNumberFormat="1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4" fontId="5" fillId="0" borderId="0" xfId="15" applyNumberFormat="1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5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6" xfId="15" applyFont="1" applyBorder="1" applyAlignment="1">
      <alignment/>
    </xf>
    <xf numFmtId="184" fontId="5" fillId="0" borderId="1" xfId="15" applyNumberFormat="1" applyFont="1" applyAlignment="1">
      <alignment/>
    </xf>
    <xf numFmtId="181" fontId="5" fillId="0" borderId="0" xfId="15" applyFont="1" applyAlignment="1">
      <alignment horizontal="centerContinuous"/>
    </xf>
    <xf numFmtId="184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84" fontId="5" fillId="0" borderId="1" xfId="15" applyNumberFormat="1" applyFont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7" width="18.25390625" style="2" customWidth="1"/>
    <col min="8" max="11" width="14.00390625" style="2" customWidth="1"/>
    <col min="12" max="12" width="18.25390625" style="12" customWidth="1"/>
    <col min="13" max="13" width="4.00390625" style="2" customWidth="1"/>
    <col min="14" max="16384" width="8.625" style="2" customWidth="1"/>
  </cols>
  <sheetData>
    <row r="1" ht="15.75" customHeight="1">
      <c r="C1" s="2" t="s">
        <v>0</v>
      </c>
    </row>
    <row r="2" ht="24">
      <c r="C2" s="1" t="s">
        <v>1</v>
      </c>
    </row>
    <row r="3" spans="2:12" ht="15.75" customHeight="1" thickBot="1"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14"/>
    </row>
    <row r="4" spans="5:12" ht="15.75" customHeight="1">
      <c r="E4" s="15" t="s">
        <v>3</v>
      </c>
      <c r="F4" s="16" t="s">
        <v>4</v>
      </c>
      <c r="G4" s="17" t="s">
        <v>5</v>
      </c>
      <c r="H4" s="18" t="s">
        <v>6</v>
      </c>
      <c r="I4" s="19"/>
      <c r="J4" s="18" t="s">
        <v>7</v>
      </c>
      <c r="K4" s="19"/>
      <c r="L4" s="20" t="s">
        <v>8</v>
      </c>
    </row>
    <row r="5" spans="3:12" ht="15.75" customHeight="1">
      <c r="C5" s="21" t="s">
        <v>9</v>
      </c>
      <c r="D5" s="22"/>
      <c r="E5" s="23"/>
      <c r="F5" s="17" t="s">
        <v>10</v>
      </c>
      <c r="G5" s="23"/>
      <c r="H5" s="23"/>
      <c r="I5" s="23"/>
      <c r="J5" s="23"/>
      <c r="K5" s="23"/>
      <c r="L5" s="20" t="s">
        <v>11</v>
      </c>
    </row>
    <row r="6" spans="2:12" ht="15.75" customHeight="1">
      <c r="B6" s="4"/>
      <c r="C6" s="4"/>
      <c r="D6" s="4"/>
      <c r="E6" s="24" t="s">
        <v>12</v>
      </c>
      <c r="F6" s="24" t="s">
        <v>13</v>
      </c>
      <c r="G6" s="24" t="s">
        <v>14</v>
      </c>
      <c r="H6" s="25" t="s">
        <v>15</v>
      </c>
      <c r="I6" s="25" t="s">
        <v>16</v>
      </c>
      <c r="J6" s="25" t="s">
        <v>15</v>
      </c>
      <c r="K6" s="25" t="s">
        <v>16</v>
      </c>
      <c r="L6" s="26" t="s">
        <v>17</v>
      </c>
    </row>
    <row r="7" spans="2:12" ht="15.75" customHeight="1">
      <c r="B7" s="13"/>
      <c r="C7" s="13"/>
      <c r="D7" s="13"/>
      <c r="E7" s="15"/>
      <c r="F7" s="27"/>
      <c r="G7" s="27"/>
      <c r="H7" s="28"/>
      <c r="I7" s="28"/>
      <c r="J7" s="28"/>
      <c r="K7" s="28"/>
      <c r="L7" s="29"/>
    </row>
    <row r="8" spans="3:12" ht="15.75" customHeight="1">
      <c r="C8" s="22" t="s">
        <v>18</v>
      </c>
      <c r="D8" s="30"/>
      <c r="E8" s="23">
        <v>1593824</v>
      </c>
      <c r="F8" s="2">
        <v>1588383</v>
      </c>
      <c r="G8" s="2">
        <f>F8-E8</f>
        <v>-5441</v>
      </c>
      <c r="H8" s="2">
        <v>120225</v>
      </c>
      <c r="I8" s="2">
        <v>125666</v>
      </c>
      <c r="J8" s="2">
        <v>95845</v>
      </c>
      <c r="K8" s="2">
        <v>101255</v>
      </c>
      <c r="L8" s="12">
        <f>F8/E8*100</f>
        <v>99.65861977232116</v>
      </c>
    </row>
    <row r="9" spans="3:12" ht="15.75" customHeight="1">
      <c r="C9" s="22" t="s">
        <v>19</v>
      </c>
      <c r="D9" s="31"/>
      <c r="E9" s="2">
        <v>1562090</v>
      </c>
      <c r="F9" s="2">
        <v>1558148</v>
      </c>
      <c r="G9" s="2">
        <f>F9-E9</f>
        <v>-3942</v>
      </c>
      <c r="H9" s="2">
        <v>139898</v>
      </c>
      <c r="I9" s="2">
        <v>143840</v>
      </c>
      <c r="J9" s="2">
        <v>111979</v>
      </c>
      <c r="K9" s="2">
        <v>115875</v>
      </c>
      <c r="L9" s="12">
        <f>F9/E9*100</f>
        <v>99.74764578225326</v>
      </c>
    </row>
    <row r="10" spans="3:11" ht="15.75" customHeight="1">
      <c r="C10" s="22"/>
      <c r="D10" s="22"/>
      <c r="E10" s="23"/>
      <c r="F10" s="13"/>
      <c r="G10" s="13"/>
      <c r="H10" s="13"/>
      <c r="I10" s="13"/>
      <c r="J10" s="13"/>
      <c r="K10" s="13"/>
    </row>
    <row r="11" spans="3:12" ht="15.75" customHeight="1">
      <c r="C11" s="30" t="s">
        <v>20</v>
      </c>
      <c r="E11" s="23">
        <f aca="true" t="shared" si="0" ref="E11:K11">SUM(E13:E15)</f>
        <v>1544381</v>
      </c>
      <c r="F11" s="13">
        <f t="shared" si="0"/>
        <v>1541570</v>
      </c>
      <c r="G11" s="13">
        <f t="shared" si="0"/>
        <v>-2811</v>
      </c>
      <c r="H11" s="13">
        <f t="shared" si="0"/>
        <v>157040</v>
      </c>
      <c r="I11" s="13">
        <f t="shared" si="0"/>
        <v>159851</v>
      </c>
      <c r="J11" s="13">
        <f t="shared" si="0"/>
        <v>130608</v>
      </c>
      <c r="K11" s="13">
        <f t="shared" si="0"/>
        <v>133465</v>
      </c>
      <c r="L11" s="12">
        <f>F11/E11*100</f>
        <v>99.81798532874984</v>
      </c>
    </row>
    <row r="12" ht="15.75" customHeight="1">
      <c r="E12" s="23"/>
    </row>
    <row r="13" spans="3:12" ht="15.75" customHeight="1">
      <c r="C13" s="22" t="s">
        <v>21</v>
      </c>
      <c r="D13" s="22"/>
      <c r="E13" s="23">
        <f aca="true" t="shared" si="1" ref="E13:K13">SUM(E18:E22,E24:E26)</f>
        <v>973852</v>
      </c>
      <c r="F13" s="13">
        <f t="shared" si="1"/>
        <v>1010365</v>
      </c>
      <c r="G13" s="13">
        <f t="shared" si="1"/>
        <v>36513</v>
      </c>
      <c r="H13" s="13">
        <f t="shared" si="1"/>
        <v>89206</v>
      </c>
      <c r="I13" s="13">
        <f t="shared" si="1"/>
        <v>52693</v>
      </c>
      <c r="J13" s="13">
        <f t="shared" si="1"/>
        <v>72446</v>
      </c>
      <c r="K13" s="13">
        <f t="shared" si="1"/>
        <v>45609</v>
      </c>
      <c r="L13" s="12">
        <f>F13/E13*100</f>
        <v>103.74933768170112</v>
      </c>
    </row>
    <row r="14" ht="15.75" customHeight="1">
      <c r="E14" s="23"/>
    </row>
    <row r="15" spans="3:12" ht="15.75" customHeight="1">
      <c r="C15" s="22" t="s">
        <v>22</v>
      </c>
      <c r="D15" s="22"/>
      <c r="E15" s="23">
        <f aca="true" t="shared" si="2" ref="E15:K15">E29+E50+E57+E65+E98+E117+E132+E140</f>
        <v>570529</v>
      </c>
      <c r="F15" s="13">
        <f t="shared" si="2"/>
        <v>531205</v>
      </c>
      <c r="G15" s="13">
        <f t="shared" si="2"/>
        <v>-39324</v>
      </c>
      <c r="H15" s="13">
        <f t="shared" si="2"/>
        <v>67834</v>
      </c>
      <c r="I15" s="13">
        <f t="shared" si="2"/>
        <v>107158</v>
      </c>
      <c r="J15" s="13">
        <f t="shared" si="2"/>
        <v>58162</v>
      </c>
      <c r="K15" s="13">
        <f t="shared" si="2"/>
        <v>87856</v>
      </c>
      <c r="L15" s="12">
        <f>F15/E15*100</f>
        <v>93.10744940222145</v>
      </c>
    </row>
    <row r="16" ht="15.75" customHeight="1">
      <c r="E16" s="23"/>
    </row>
    <row r="17" ht="15.75" customHeight="1">
      <c r="E17" s="23"/>
    </row>
    <row r="18" spans="3:12" ht="15.75" customHeight="1">
      <c r="C18" s="22" t="s">
        <v>23</v>
      </c>
      <c r="D18" s="22"/>
      <c r="E18" s="23">
        <v>438347</v>
      </c>
      <c r="F18" s="2">
        <v>457466</v>
      </c>
      <c r="G18" s="2">
        <f>F18-E18</f>
        <v>19119</v>
      </c>
      <c r="H18" s="2">
        <f>37098+1250</f>
        <v>38348</v>
      </c>
      <c r="I18" s="2">
        <f>17854+1375</f>
        <v>19229</v>
      </c>
      <c r="J18" s="2">
        <f>30730+1023</f>
        <v>31753</v>
      </c>
      <c r="K18" s="2">
        <f>15571+1270</f>
        <v>16841</v>
      </c>
      <c r="L18" s="12">
        <f>F18/E18*100</f>
        <v>104.36161305997302</v>
      </c>
    </row>
    <row r="19" spans="3:12" ht="15.75" customHeight="1">
      <c r="C19" s="22" t="s">
        <v>24</v>
      </c>
      <c r="D19" s="22"/>
      <c r="E19" s="23">
        <v>244826</v>
      </c>
      <c r="F19" s="2">
        <v>251201</v>
      </c>
      <c r="G19" s="2">
        <f aca="true" t="shared" si="3" ref="G19:G26">F19-E19</f>
        <v>6375</v>
      </c>
      <c r="H19" s="2">
        <f>11651+2134</f>
        <v>13785</v>
      </c>
      <c r="I19" s="2">
        <f>5634+1776</f>
        <v>7410</v>
      </c>
      <c r="J19" s="2">
        <f>9781+1936</f>
        <v>11717</v>
      </c>
      <c r="K19" s="2">
        <f>5110+1683</f>
        <v>6793</v>
      </c>
      <c r="L19" s="12">
        <f aca="true" t="shared" si="4" ref="L19:L26">F19/E19*100</f>
        <v>102.60389010971056</v>
      </c>
    </row>
    <row r="20" spans="3:12" ht="15.75" customHeight="1">
      <c r="C20" s="22" t="s">
        <v>25</v>
      </c>
      <c r="D20" s="22"/>
      <c r="E20" s="23">
        <v>40743</v>
      </c>
      <c r="F20" s="2">
        <v>44027</v>
      </c>
      <c r="G20" s="2">
        <f t="shared" si="3"/>
        <v>3284</v>
      </c>
      <c r="H20" s="2">
        <f>5791+94</f>
        <v>5885</v>
      </c>
      <c r="I20" s="2">
        <f>2441+160</f>
        <v>2601</v>
      </c>
      <c r="J20" s="2">
        <f>4215+92</f>
        <v>4307</v>
      </c>
      <c r="K20" s="2">
        <f>2195+154</f>
        <v>2349</v>
      </c>
      <c r="L20" s="12">
        <f t="shared" si="4"/>
        <v>108.06028029354735</v>
      </c>
    </row>
    <row r="21" spans="3:12" ht="15.75" customHeight="1">
      <c r="C21" s="22" t="s">
        <v>26</v>
      </c>
      <c r="D21" s="22"/>
      <c r="E21" s="23">
        <v>92943</v>
      </c>
      <c r="F21" s="2">
        <v>100544</v>
      </c>
      <c r="G21" s="2">
        <f t="shared" si="3"/>
        <v>7601</v>
      </c>
      <c r="H21" s="2">
        <f>19468+321</f>
        <v>19789</v>
      </c>
      <c r="I21" s="2">
        <f>11889+299</f>
        <v>12188</v>
      </c>
      <c r="J21" s="2">
        <f>15265+293</f>
        <v>15558</v>
      </c>
      <c r="K21" s="2">
        <f>9989+292</f>
        <v>10281</v>
      </c>
      <c r="L21" s="12">
        <f t="shared" si="4"/>
        <v>108.1781306822461</v>
      </c>
    </row>
    <row r="22" spans="3:12" ht="15.75" customHeight="1">
      <c r="C22" s="22" t="s">
        <v>27</v>
      </c>
      <c r="D22" s="22"/>
      <c r="E22" s="23">
        <v>79274</v>
      </c>
      <c r="F22" s="2">
        <v>78226</v>
      </c>
      <c r="G22" s="2">
        <f t="shared" si="3"/>
        <v>-1048</v>
      </c>
      <c r="H22" s="2">
        <f>6267+294</f>
        <v>6561</v>
      </c>
      <c r="I22" s="2">
        <f>7357+252</f>
        <v>7609</v>
      </c>
      <c r="J22" s="2">
        <f>5053+280</f>
        <v>5333</v>
      </c>
      <c r="K22" s="2">
        <f>5963+239</f>
        <v>6202</v>
      </c>
      <c r="L22" s="12">
        <f t="shared" si="4"/>
        <v>98.6780028761006</v>
      </c>
    </row>
    <row r="23" spans="3:5" ht="15.75" customHeight="1">
      <c r="C23" s="5"/>
      <c r="D23" s="5"/>
      <c r="E23" s="23"/>
    </row>
    <row r="24" spans="3:12" ht="15.75" customHeight="1">
      <c r="C24" s="22" t="s">
        <v>28</v>
      </c>
      <c r="D24" s="22"/>
      <c r="E24" s="23">
        <v>28772</v>
      </c>
      <c r="F24" s="2">
        <v>29496</v>
      </c>
      <c r="G24" s="2">
        <f t="shared" si="3"/>
        <v>724</v>
      </c>
      <c r="H24" s="2">
        <f>1235+37</f>
        <v>1272</v>
      </c>
      <c r="I24" s="2">
        <v>548</v>
      </c>
      <c r="J24" s="2">
        <f>943+37</f>
        <v>980</v>
      </c>
      <c r="K24" s="2">
        <f>450+44</f>
        <v>494</v>
      </c>
      <c r="L24" s="12">
        <f t="shared" si="4"/>
        <v>102.51633532601141</v>
      </c>
    </row>
    <row r="25" spans="3:12" ht="15.75" customHeight="1">
      <c r="C25" s="22" t="s">
        <v>29</v>
      </c>
      <c r="D25" s="22"/>
      <c r="E25" s="23">
        <v>25240</v>
      </c>
      <c r="F25" s="2">
        <v>25187</v>
      </c>
      <c r="G25" s="2">
        <f t="shared" si="3"/>
        <v>-53</v>
      </c>
      <c r="H25" s="2">
        <f>1157+31</f>
        <v>1188</v>
      </c>
      <c r="I25" s="2">
        <v>1241</v>
      </c>
      <c r="J25" s="2">
        <f>597+30</f>
        <v>627</v>
      </c>
      <c r="K25" s="2">
        <f>831+239</f>
        <v>1070</v>
      </c>
      <c r="L25" s="12">
        <f t="shared" si="4"/>
        <v>99.79001584786053</v>
      </c>
    </row>
    <row r="26" spans="3:12" ht="15.75" customHeight="1">
      <c r="C26" s="22" t="s">
        <v>30</v>
      </c>
      <c r="D26" s="22"/>
      <c r="E26" s="23">
        <v>23707</v>
      </c>
      <c r="F26" s="2">
        <v>24218</v>
      </c>
      <c r="G26" s="2">
        <f t="shared" si="3"/>
        <v>511</v>
      </c>
      <c r="H26" s="2">
        <f>1878+500</f>
        <v>2378</v>
      </c>
      <c r="I26" s="2">
        <f>1275+592</f>
        <v>1867</v>
      </c>
      <c r="J26" s="2">
        <f>1689+482</f>
        <v>2171</v>
      </c>
      <c r="K26" s="2">
        <f>1006+573</f>
        <v>1579</v>
      </c>
      <c r="L26" s="12">
        <f t="shared" si="4"/>
        <v>102.15548150335343</v>
      </c>
    </row>
    <row r="27" ht="15.75" customHeight="1">
      <c r="E27" s="23"/>
    </row>
    <row r="28" spans="3:5" ht="15.75" customHeight="1">
      <c r="C28" s="6"/>
      <c r="D28" s="6"/>
      <c r="E28" s="23"/>
    </row>
    <row r="29" spans="3:12" ht="15.75" customHeight="1">
      <c r="C29" s="22" t="s">
        <v>31</v>
      </c>
      <c r="D29" s="22"/>
      <c r="E29" s="23">
        <f aca="true" t="shared" si="5" ref="E29:K29">SUM(E31:E47)</f>
        <v>164317</v>
      </c>
      <c r="F29" s="13">
        <f t="shared" si="5"/>
        <v>147306</v>
      </c>
      <c r="G29" s="13">
        <f t="shared" si="5"/>
        <v>-17011</v>
      </c>
      <c r="H29" s="13">
        <f t="shared" si="5"/>
        <v>25211</v>
      </c>
      <c r="I29" s="13">
        <f t="shared" si="5"/>
        <v>42222</v>
      </c>
      <c r="J29" s="13">
        <f t="shared" si="5"/>
        <v>22198</v>
      </c>
      <c r="K29" s="13">
        <f t="shared" si="5"/>
        <v>35326</v>
      </c>
      <c r="L29" s="12">
        <f aca="true" t="shared" si="6" ref="L29:L44">F29/E29*100</f>
        <v>89.64744974652653</v>
      </c>
    </row>
    <row r="30" ht="15.75" customHeight="1">
      <c r="E30" s="23"/>
    </row>
    <row r="31" spans="3:12" ht="15.75" customHeight="1">
      <c r="C31" s="32" t="s">
        <v>32</v>
      </c>
      <c r="D31" s="9"/>
      <c r="E31" s="23">
        <v>4685</v>
      </c>
      <c r="F31" s="2">
        <v>5699</v>
      </c>
      <c r="G31" s="2">
        <f aca="true" t="shared" si="7" ref="G31:G44">F31-E31</f>
        <v>1014</v>
      </c>
      <c r="H31" s="2">
        <v>2490</v>
      </c>
      <c r="I31" s="2">
        <v>1476</v>
      </c>
      <c r="J31" s="2">
        <v>2488</v>
      </c>
      <c r="K31" s="2">
        <v>1176</v>
      </c>
      <c r="L31" s="12">
        <f t="shared" si="6"/>
        <v>121.64354322305229</v>
      </c>
    </row>
    <row r="32" spans="3:12" ht="15.75" customHeight="1">
      <c r="C32" s="32" t="s">
        <v>33</v>
      </c>
      <c r="D32" s="9"/>
      <c r="E32" s="23">
        <v>1160</v>
      </c>
      <c r="F32" s="2">
        <v>1125</v>
      </c>
      <c r="G32" s="2">
        <f t="shared" si="7"/>
        <v>-35</v>
      </c>
      <c r="H32" s="2">
        <v>102</v>
      </c>
      <c r="I32" s="2">
        <v>137</v>
      </c>
      <c r="J32" s="2">
        <v>102</v>
      </c>
      <c r="K32" s="2">
        <v>104</v>
      </c>
      <c r="L32" s="12">
        <f t="shared" si="6"/>
        <v>96.98275862068965</v>
      </c>
    </row>
    <row r="33" spans="3:12" ht="15.75" customHeight="1">
      <c r="C33" s="10" t="s">
        <v>34</v>
      </c>
      <c r="D33" s="9"/>
      <c r="E33" s="23">
        <v>1019</v>
      </c>
      <c r="F33" s="2">
        <v>1009</v>
      </c>
      <c r="G33" s="2">
        <f t="shared" si="7"/>
        <v>-10</v>
      </c>
      <c r="H33" s="2">
        <v>49</v>
      </c>
      <c r="I33" s="2">
        <v>59</v>
      </c>
      <c r="J33" s="2">
        <v>48</v>
      </c>
      <c r="K33" s="2">
        <v>47</v>
      </c>
      <c r="L33" s="12">
        <f t="shared" si="6"/>
        <v>99.01864573110893</v>
      </c>
    </row>
    <row r="34" spans="3:12" ht="15.75" customHeight="1">
      <c r="C34" s="10" t="s">
        <v>35</v>
      </c>
      <c r="D34" s="9"/>
      <c r="E34" s="23">
        <v>8544</v>
      </c>
      <c r="F34" s="2">
        <v>7664</v>
      </c>
      <c r="G34" s="2">
        <f t="shared" si="7"/>
        <v>-880</v>
      </c>
      <c r="H34" s="2">
        <v>523</v>
      </c>
      <c r="I34" s="2">
        <v>1403</v>
      </c>
      <c r="J34" s="2">
        <v>460</v>
      </c>
      <c r="K34" s="2">
        <v>1181</v>
      </c>
      <c r="L34" s="12">
        <f t="shared" si="6"/>
        <v>89.70037453183521</v>
      </c>
    </row>
    <row r="35" spans="3:12" ht="15.75" customHeight="1">
      <c r="C35" s="10" t="s">
        <v>36</v>
      </c>
      <c r="D35" s="9"/>
      <c r="E35" s="23">
        <v>12904</v>
      </c>
      <c r="F35" s="2">
        <v>9168</v>
      </c>
      <c r="G35" s="2">
        <f t="shared" si="7"/>
        <v>-3736</v>
      </c>
      <c r="H35" s="2">
        <v>795</v>
      </c>
      <c r="I35" s="2">
        <v>4531</v>
      </c>
      <c r="J35" s="2">
        <v>728</v>
      </c>
      <c r="K35" s="2">
        <v>3685</v>
      </c>
      <c r="L35" s="12">
        <f t="shared" si="6"/>
        <v>71.04773713577185</v>
      </c>
    </row>
    <row r="36" spans="3:5" ht="15.75" customHeight="1">
      <c r="C36" s="7"/>
      <c r="E36" s="23"/>
    </row>
    <row r="37" spans="3:12" ht="15.75" customHeight="1">
      <c r="C37" s="10" t="s">
        <v>37</v>
      </c>
      <c r="D37" s="9"/>
      <c r="E37" s="23">
        <v>17275</v>
      </c>
      <c r="F37" s="2">
        <v>16049</v>
      </c>
      <c r="G37" s="2">
        <f t="shared" si="7"/>
        <v>-1226</v>
      </c>
      <c r="H37" s="2">
        <v>4117</v>
      </c>
      <c r="I37" s="2">
        <v>5343</v>
      </c>
      <c r="J37" s="2">
        <f>3286+43</f>
        <v>3329</v>
      </c>
      <c r="K37" s="2">
        <v>4467</v>
      </c>
      <c r="L37" s="12">
        <f t="shared" si="6"/>
        <v>92.90303907380608</v>
      </c>
    </row>
    <row r="38" spans="3:12" ht="15.75" customHeight="1">
      <c r="C38" s="10" t="s">
        <v>38</v>
      </c>
      <c r="D38" s="9"/>
      <c r="E38" s="23">
        <v>35370</v>
      </c>
      <c r="F38" s="2">
        <v>26621</v>
      </c>
      <c r="G38" s="2">
        <f t="shared" si="7"/>
        <v>-8749</v>
      </c>
      <c r="H38" s="2">
        <v>3997</v>
      </c>
      <c r="I38" s="2">
        <f>12677+69</f>
        <v>12746</v>
      </c>
      <c r="J38" s="2">
        <v>3261</v>
      </c>
      <c r="K38" s="2">
        <v>10975</v>
      </c>
      <c r="L38" s="12">
        <f t="shared" si="6"/>
        <v>75.26434831778343</v>
      </c>
    </row>
    <row r="39" spans="3:12" ht="15.75" customHeight="1">
      <c r="C39" s="10" t="s">
        <v>39</v>
      </c>
      <c r="D39" s="9"/>
      <c r="E39" s="23">
        <v>26918</v>
      </c>
      <c r="F39" s="2">
        <v>26018</v>
      </c>
      <c r="G39" s="2">
        <f t="shared" si="7"/>
        <v>-900</v>
      </c>
      <c r="H39" s="2">
        <v>6967</v>
      </c>
      <c r="I39" s="2">
        <f>7796+71</f>
        <v>7867</v>
      </c>
      <c r="J39" s="2">
        <f>6549+22</f>
        <v>6571</v>
      </c>
      <c r="K39" s="2">
        <v>6416</v>
      </c>
      <c r="L39" s="12">
        <f t="shared" si="6"/>
        <v>96.65651237090422</v>
      </c>
    </row>
    <row r="40" spans="3:12" ht="15.75" customHeight="1">
      <c r="C40" s="10" t="s">
        <v>40</v>
      </c>
      <c r="D40" s="9"/>
      <c r="E40" s="23">
        <v>11804</v>
      </c>
      <c r="F40" s="2">
        <v>10272</v>
      </c>
      <c r="G40" s="2">
        <f t="shared" si="7"/>
        <v>-1532</v>
      </c>
      <c r="H40" s="2">
        <v>1758</v>
      </c>
      <c r="I40" s="2">
        <v>3290</v>
      </c>
      <c r="J40" s="2">
        <v>1277</v>
      </c>
      <c r="K40" s="2">
        <f>2769+33</f>
        <v>2802</v>
      </c>
      <c r="L40" s="12">
        <f t="shared" si="6"/>
        <v>87.0213486953575</v>
      </c>
    </row>
    <row r="41" spans="3:12" ht="15.75" customHeight="1">
      <c r="C41" s="10" t="s">
        <v>41</v>
      </c>
      <c r="D41" s="9"/>
      <c r="E41" s="23">
        <v>10006</v>
      </c>
      <c r="F41" s="2">
        <v>9727</v>
      </c>
      <c r="G41" s="2">
        <f t="shared" si="7"/>
        <v>-279</v>
      </c>
      <c r="H41" s="2">
        <v>1358</v>
      </c>
      <c r="I41" s="2">
        <v>1637</v>
      </c>
      <c r="J41" s="2">
        <v>1191</v>
      </c>
      <c r="K41" s="2">
        <v>1344</v>
      </c>
      <c r="L41" s="12">
        <f t="shared" si="6"/>
        <v>97.21167299620228</v>
      </c>
    </row>
    <row r="42" ht="15.75" customHeight="1">
      <c r="E42" s="23"/>
    </row>
    <row r="43" spans="3:12" ht="15.75" customHeight="1">
      <c r="C43" s="10" t="s">
        <v>42</v>
      </c>
      <c r="D43" s="9"/>
      <c r="E43" s="23">
        <v>9236</v>
      </c>
      <c r="F43" s="2">
        <v>7839</v>
      </c>
      <c r="G43" s="2">
        <f t="shared" si="7"/>
        <v>-1397</v>
      </c>
      <c r="H43" s="2">
        <v>434</v>
      </c>
      <c r="I43" s="2">
        <v>1831</v>
      </c>
      <c r="J43" s="2">
        <v>430</v>
      </c>
      <c r="K43" s="2">
        <v>1501</v>
      </c>
      <c r="L43" s="12">
        <f t="shared" si="6"/>
        <v>84.87440450411434</v>
      </c>
    </row>
    <row r="44" spans="3:12" ht="15.75" customHeight="1">
      <c r="C44" s="10" t="s">
        <v>43</v>
      </c>
      <c r="D44" s="9"/>
      <c r="E44" s="23">
        <v>6008</v>
      </c>
      <c r="F44" s="2">
        <v>6668</v>
      </c>
      <c r="G44" s="2">
        <f t="shared" si="7"/>
        <v>660</v>
      </c>
      <c r="H44" s="2">
        <v>902</v>
      </c>
      <c r="I44" s="2">
        <v>242</v>
      </c>
      <c r="J44" s="2">
        <v>861</v>
      </c>
      <c r="K44" s="2">
        <v>220</v>
      </c>
      <c r="L44" s="12">
        <f t="shared" si="6"/>
        <v>110.98535286284954</v>
      </c>
    </row>
    <row r="45" spans="3:12" ht="15.75" customHeight="1">
      <c r="C45" s="10" t="s">
        <v>44</v>
      </c>
      <c r="D45" s="9"/>
      <c r="E45" s="23">
        <v>2574</v>
      </c>
      <c r="F45" s="2">
        <v>2562</v>
      </c>
      <c r="G45" s="2">
        <f>F45-E45</f>
        <v>-12</v>
      </c>
      <c r="H45" s="2">
        <v>164</v>
      </c>
      <c r="I45" s="2">
        <v>176</v>
      </c>
      <c r="J45" s="2">
        <v>164</v>
      </c>
      <c r="K45" s="2">
        <v>138</v>
      </c>
      <c r="L45" s="12">
        <f>F45/E45*100</f>
        <v>99.53379953379954</v>
      </c>
    </row>
    <row r="46" spans="3:12" ht="15.75" customHeight="1">
      <c r="C46" s="10" t="s">
        <v>45</v>
      </c>
      <c r="D46" s="9"/>
      <c r="E46" s="23">
        <v>8502</v>
      </c>
      <c r="F46" s="2">
        <v>9044</v>
      </c>
      <c r="G46" s="2">
        <f>F46-E46</f>
        <v>542</v>
      </c>
      <c r="H46" s="2">
        <v>1092</v>
      </c>
      <c r="I46" s="2">
        <v>550</v>
      </c>
      <c r="J46" s="2">
        <v>825</v>
      </c>
      <c r="K46" s="2">
        <v>526</v>
      </c>
      <c r="L46" s="12">
        <f>F46/E46*100</f>
        <v>106.37497059515408</v>
      </c>
    </row>
    <row r="47" spans="3:12" ht="15.75" customHeight="1">
      <c r="C47" s="10" t="s">
        <v>46</v>
      </c>
      <c r="D47" s="9"/>
      <c r="E47" s="23">
        <v>8312</v>
      </c>
      <c r="F47" s="2">
        <v>7841</v>
      </c>
      <c r="G47" s="2">
        <f>F47-E47</f>
        <v>-471</v>
      </c>
      <c r="H47" s="2">
        <v>463</v>
      </c>
      <c r="I47" s="2">
        <v>934</v>
      </c>
      <c r="J47" s="2">
        <v>463</v>
      </c>
      <c r="K47" s="2">
        <v>744</v>
      </c>
      <c r="L47" s="12">
        <f>F47/E47*100</f>
        <v>94.3334937439846</v>
      </c>
    </row>
    <row r="48" ht="15.75" customHeight="1">
      <c r="E48" s="23"/>
    </row>
    <row r="49" ht="15.75" customHeight="1">
      <c r="E49" s="23"/>
    </row>
    <row r="50" spans="3:12" ht="15.75" customHeight="1">
      <c r="C50" s="22" t="s">
        <v>47</v>
      </c>
      <c r="D50" s="22"/>
      <c r="E50" s="23">
        <f>SUM(E52:E54)</f>
        <v>40978</v>
      </c>
      <c r="F50" s="13">
        <f aca="true" t="shared" si="8" ref="F50:K50">SUM(F52:F54)</f>
        <v>38069</v>
      </c>
      <c r="G50" s="13">
        <f t="shared" si="8"/>
        <v>-2909</v>
      </c>
      <c r="H50" s="13">
        <f t="shared" si="8"/>
        <v>5304</v>
      </c>
      <c r="I50" s="13">
        <f t="shared" si="8"/>
        <v>8213</v>
      </c>
      <c r="J50" s="13">
        <f t="shared" si="8"/>
        <v>4707</v>
      </c>
      <c r="K50" s="13">
        <f t="shared" si="8"/>
        <v>6864</v>
      </c>
      <c r="L50" s="12">
        <f>F50/E50*100</f>
        <v>92.90106886622091</v>
      </c>
    </row>
    <row r="51" ht="15.75" customHeight="1">
      <c r="E51" s="23"/>
    </row>
    <row r="52" spans="3:12" ht="15.75" customHeight="1">
      <c r="C52" s="9" t="s">
        <v>48</v>
      </c>
      <c r="D52" s="9"/>
      <c r="E52" s="23">
        <v>10349</v>
      </c>
      <c r="F52" s="2">
        <v>8758</v>
      </c>
      <c r="G52" s="2">
        <f>F52-E52</f>
        <v>-1591</v>
      </c>
      <c r="H52" s="2">
        <v>872</v>
      </c>
      <c r="I52" s="2">
        <f>2285+178</f>
        <v>2463</v>
      </c>
      <c r="J52" s="2">
        <f>769+93</f>
        <v>862</v>
      </c>
      <c r="K52" s="2">
        <f>1832+144</f>
        <v>1976</v>
      </c>
      <c r="L52" s="12">
        <f>F52/E52*100</f>
        <v>84.62653396463426</v>
      </c>
    </row>
    <row r="53" spans="3:12" ht="15.75" customHeight="1">
      <c r="C53" s="9" t="s">
        <v>49</v>
      </c>
      <c r="D53" s="9"/>
      <c r="E53" s="23">
        <v>15064</v>
      </c>
      <c r="F53" s="2">
        <v>13885</v>
      </c>
      <c r="G53" s="2">
        <f>F53-E53</f>
        <v>-1179</v>
      </c>
      <c r="H53" s="2">
        <v>2151</v>
      </c>
      <c r="I53" s="2">
        <f>3151+179</f>
        <v>3330</v>
      </c>
      <c r="J53" s="2">
        <f>1628+115</f>
        <v>1743</v>
      </c>
      <c r="K53" s="2">
        <f>2793+162</f>
        <v>2955</v>
      </c>
      <c r="L53" s="12">
        <f>F53/E53*100</f>
        <v>92.17339352097717</v>
      </c>
    </row>
    <row r="54" spans="3:12" ht="15.75" customHeight="1">
      <c r="C54" s="9" t="s">
        <v>50</v>
      </c>
      <c r="D54" s="9"/>
      <c r="E54" s="23">
        <v>15565</v>
      </c>
      <c r="F54" s="2">
        <v>15426</v>
      </c>
      <c r="G54" s="2">
        <f>F54-E54</f>
        <v>-139</v>
      </c>
      <c r="H54" s="2">
        <f>1606+675</f>
        <v>2281</v>
      </c>
      <c r="I54" s="2">
        <f>1912+508</f>
        <v>2420</v>
      </c>
      <c r="J54" s="2">
        <f>1427+675</f>
        <v>2102</v>
      </c>
      <c r="K54" s="2">
        <f>1486+447</f>
        <v>1933</v>
      </c>
      <c r="L54" s="12">
        <f>F54/E54*100</f>
        <v>99.10697076774815</v>
      </c>
    </row>
    <row r="55" ht="15.75" customHeight="1">
      <c r="E55" s="23"/>
    </row>
    <row r="56" spans="3:5" ht="15.75" customHeight="1">
      <c r="C56" s="5"/>
      <c r="D56" s="5"/>
      <c r="E56" s="23"/>
    </row>
    <row r="57" spans="3:12" ht="15.75" customHeight="1">
      <c r="C57" s="22" t="s">
        <v>51</v>
      </c>
      <c r="D57" s="22"/>
      <c r="E57" s="23">
        <f aca="true" t="shared" si="9" ref="E57:K57">SUM(E59:E62)</f>
        <v>32184</v>
      </c>
      <c r="F57" s="13">
        <f t="shared" si="9"/>
        <v>27161</v>
      </c>
      <c r="G57" s="13">
        <f t="shared" si="9"/>
        <v>-5023</v>
      </c>
      <c r="H57" s="13">
        <f t="shared" si="9"/>
        <v>3418</v>
      </c>
      <c r="I57" s="13">
        <f t="shared" si="9"/>
        <v>8441</v>
      </c>
      <c r="J57" s="13">
        <f t="shared" si="9"/>
        <v>3013</v>
      </c>
      <c r="K57" s="13">
        <f t="shared" si="9"/>
        <v>6961</v>
      </c>
      <c r="L57" s="12">
        <f aca="true" t="shared" si="10" ref="L57:L62">F57/E57*100</f>
        <v>84.3928660203828</v>
      </c>
    </row>
    <row r="58" ht="15.75" customHeight="1">
      <c r="E58" s="23"/>
    </row>
    <row r="59" spans="3:12" ht="15.75" customHeight="1">
      <c r="C59" s="9" t="s">
        <v>52</v>
      </c>
      <c r="D59" s="9"/>
      <c r="E59" s="23">
        <v>6279</v>
      </c>
      <c r="F59" s="2">
        <v>5626</v>
      </c>
      <c r="G59" s="2">
        <f>F59-E59</f>
        <v>-653</v>
      </c>
      <c r="H59" s="2">
        <v>1165</v>
      </c>
      <c r="I59" s="2">
        <v>1818</v>
      </c>
      <c r="J59" s="2">
        <v>805</v>
      </c>
      <c r="K59" s="2">
        <v>1604</v>
      </c>
      <c r="L59" s="12">
        <f t="shared" si="10"/>
        <v>89.60025481764612</v>
      </c>
    </row>
    <row r="60" spans="3:12" ht="15.75" customHeight="1">
      <c r="C60" s="9" t="s">
        <v>53</v>
      </c>
      <c r="D60" s="9"/>
      <c r="E60" s="23">
        <v>8111</v>
      </c>
      <c r="F60" s="2">
        <v>6329</v>
      </c>
      <c r="G60" s="2">
        <f>F60-E60</f>
        <v>-1782</v>
      </c>
      <c r="H60" s="2">
        <v>534</v>
      </c>
      <c r="I60" s="2">
        <v>2316</v>
      </c>
      <c r="J60" s="2">
        <v>532</v>
      </c>
      <c r="K60" s="2">
        <f>1824+56</f>
        <v>1880</v>
      </c>
      <c r="L60" s="12">
        <f t="shared" si="10"/>
        <v>78.02983602515103</v>
      </c>
    </row>
    <row r="61" spans="3:12" ht="15.75" customHeight="1">
      <c r="C61" s="9" t="s">
        <v>54</v>
      </c>
      <c r="D61" s="9"/>
      <c r="E61" s="23">
        <v>10997</v>
      </c>
      <c r="F61" s="2">
        <v>8976</v>
      </c>
      <c r="G61" s="2">
        <f>F61-E61</f>
        <v>-2021</v>
      </c>
      <c r="H61" s="2">
        <v>987</v>
      </c>
      <c r="I61" s="2">
        <f>2961+47</f>
        <v>3008</v>
      </c>
      <c r="J61" s="2">
        <f>854+91</f>
        <v>945</v>
      </c>
      <c r="K61" s="2">
        <v>2494</v>
      </c>
      <c r="L61" s="12">
        <f t="shared" si="10"/>
        <v>81.62226061653179</v>
      </c>
    </row>
    <row r="62" spans="3:12" ht="15.75" customHeight="1">
      <c r="C62" s="9" t="s">
        <v>55</v>
      </c>
      <c r="D62" s="9"/>
      <c r="E62" s="23">
        <v>6797</v>
      </c>
      <c r="F62" s="2">
        <v>6230</v>
      </c>
      <c r="G62" s="2">
        <f>F62-E62</f>
        <v>-567</v>
      </c>
      <c r="H62" s="2">
        <f>565+167</f>
        <v>732</v>
      </c>
      <c r="I62" s="2">
        <f>1225+74</f>
        <v>1299</v>
      </c>
      <c r="J62" s="2">
        <f>564+167</f>
        <v>731</v>
      </c>
      <c r="K62" s="2">
        <f>915+68</f>
        <v>983</v>
      </c>
      <c r="L62" s="12">
        <f t="shared" si="10"/>
        <v>91.65808444902163</v>
      </c>
    </row>
    <row r="63" ht="15.75" customHeight="1">
      <c r="E63" s="23"/>
    </row>
    <row r="64" ht="15.75" customHeight="1">
      <c r="E64" s="23"/>
    </row>
    <row r="65" spans="3:12" ht="15.75" customHeight="1">
      <c r="C65" s="22" t="s">
        <v>56</v>
      </c>
      <c r="D65" s="31"/>
      <c r="E65" s="13">
        <f aca="true" t="shared" si="11" ref="E65:K65">SUM(E67:E71,E83:E95)</f>
        <v>125021</v>
      </c>
      <c r="F65" s="13">
        <f t="shared" si="11"/>
        <v>116623</v>
      </c>
      <c r="G65" s="13">
        <f t="shared" si="11"/>
        <v>-8398</v>
      </c>
      <c r="H65" s="13">
        <f t="shared" si="11"/>
        <v>13828</v>
      </c>
      <c r="I65" s="13">
        <f t="shared" si="11"/>
        <v>22226</v>
      </c>
      <c r="J65" s="13">
        <f t="shared" si="11"/>
        <v>11807</v>
      </c>
      <c r="K65" s="13">
        <f t="shared" si="11"/>
        <v>17738</v>
      </c>
      <c r="L65" s="12">
        <f aca="true" t="shared" si="12" ref="L65:L71">F65/E65*100</f>
        <v>93.28272850161173</v>
      </c>
    </row>
    <row r="66" ht="15.75" customHeight="1">
      <c r="E66" s="23"/>
    </row>
    <row r="67" spans="3:12" ht="15.75" customHeight="1">
      <c r="C67" s="9" t="s">
        <v>57</v>
      </c>
      <c r="D67" s="9"/>
      <c r="E67" s="23">
        <v>12075</v>
      </c>
      <c r="F67" s="2">
        <v>11130</v>
      </c>
      <c r="G67" s="2">
        <f>F67-E67</f>
        <v>-945</v>
      </c>
      <c r="H67" s="2">
        <v>1307</v>
      </c>
      <c r="I67" s="2">
        <v>2252</v>
      </c>
      <c r="J67" s="2">
        <v>1305</v>
      </c>
      <c r="K67" s="2">
        <f>1663+54</f>
        <v>1717</v>
      </c>
      <c r="L67" s="12">
        <f t="shared" si="12"/>
        <v>92.17391304347827</v>
      </c>
    </row>
    <row r="68" spans="3:12" ht="15.75" customHeight="1">
      <c r="C68" s="9" t="s">
        <v>58</v>
      </c>
      <c r="D68" s="9"/>
      <c r="E68" s="23">
        <v>11847</v>
      </c>
      <c r="F68" s="2">
        <v>10825</v>
      </c>
      <c r="G68" s="2">
        <f>F68-E68</f>
        <v>-1022</v>
      </c>
      <c r="H68" s="2">
        <v>1163</v>
      </c>
      <c r="I68" s="2">
        <v>2185</v>
      </c>
      <c r="J68" s="2">
        <v>771</v>
      </c>
      <c r="K68" s="2">
        <v>1879</v>
      </c>
      <c r="L68" s="12">
        <f t="shared" si="12"/>
        <v>91.37334346247995</v>
      </c>
    </row>
    <row r="69" spans="3:12" ht="15.75" customHeight="1">
      <c r="C69" s="9" t="s">
        <v>59</v>
      </c>
      <c r="D69" s="9"/>
      <c r="E69" s="23">
        <v>6215</v>
      </c>
      <c r="F69" s="2">
        <v>6080</v>
      </c>
      <c r="G69" s="2">
        <f>F69-E69</f>
        <v>-135</v>
      </c>
      <c r="H69" s="2">
        <v>1045</v>
      </c>
      <c r="I69" s="2">
        <v>1180</v>
      </c>
      <c r="J69" s="2">
        <v>1039</v>
      </c>
      <c r="K69" s="2">
        <v>928</v>
      </c>
      <c r="L69" s="12">
        <f t="shared" si="12"/>
        <v>97.82783588093322</v>
      </c>
    </row>
    <row r="70" spans="3:12" ht="15.75" customHeight="1">
      <c r="C70" s="9" t="s">
        <v>60</v>
      </c>
      <c r="D70" s="9"/>
      <c r="E70" s="23">
        <v>7824</v>
      </c>
      <c r="F70" s="2">
        <v>6565</v>
      </c>
      <c r="G70" s="2">
        <f>F70-E70</f>
        <v>-1259</v>
      </c>
      <c r="H70" s="2">
        <v>528</v>
      </c>
      <c r="I70" s="2">
        <v>1787</v>
      </c>
      <c r="J70" s="2">
        <v>526</v>
      </c>
      <c r="K70" s="2">
        <v>1449</v>
      </c>
      <c r="L70" s="12">
        <f t="shared" si="12"/>
        <v>83.90848670756647</v>
      </c>
    </row>
    <row r="71" spans="2:12" ht="15.75" customHeight="1" thickBot="1">
      <c r="B71" s="3"/>
      <c r="C71" s="11" t="s">
        <v>61</v>
      </c>
      <c r="D71" s="11"/>
      <c r="E71" s="33">
        <v>4701</v>
      </c>
      <c r="F71" s="3">
        <v>4753</v>
      </c>
      <c r="G71" s="3">
        <f>F71-E71</f>
        <v>52</v>
      </c>
      <c r="H71" s="3">
        <v>1261</v>
      </c>
      <c r="I71" s="3">
        <v>1209</v>
      </c>
      <c r="J71" s="3">
        <v>1257</v>
      </c>
      <c r="K71" s="3">
        <v>964</v>
      </c>
      <c r="L71" s="34">
        <f t="shared" si="12"/>
        <v>101.10614762816421</v>
      </c>
    </row>
    <row r="72" ht="15.75" customHeight="1">
      <c r="C72" s="2" t="s">
        <v>62</v>
      </c>
    </row>
    <row r="73" ht="15.75" customHeight="1">
      <c r="C73" s="2" t="s">
        <v>63</v>
      </c>
    </row>
    <row r="74" ht="15.75" customHeight="1">
      <c r="C74" s="2" t="s">
        <v>64</v>
      </c>
    </row>
    <row r="76" spans="3:12" ht="15.75" customHeight="1">
      <c r="C76" s="7"/>
      <c r="D76" s="7"/>
      <c r="J76" s="35" t="s">
        <v>65</v>
      </c>
      <c r="K76" s="8"/>
      <c r="L76" s="36"/>
    </row>
    <row r="77" spans="3:8" ht="24">
      <c r="C77" s="1" t="s">
        <v>66</v>
      </c>
      <c r="G77" s="2" t="s">
        <v>67</v>
      </c>
      <c r="H77" s="37"/>
    </row>
    <row r="78" spans="2:12" ht="15.75" customHeight="1" thickBot="1">
      <c r="B78" s="3"/>
      <c r="C78" s="3"/>
      <c r="D78" s="3"/>
      <c r="E78" s="3"/>
      <c r="F78" s="3"/>
      <c r="G78" s="3"/>
      <c r="H78" s="3"/>
      <c r="I78" s="3"/>
      <c r="J78" s="3"/>
      <c r="K78" s="3"/>
      <c r="L78" s="38" t="s">
        <v>68</v>
      </c>
    </row>
    <row r="79" spans="5:12" ht="15.75" customHeight="1">
      <c r="E79" s="15" t="s">
        <v>3</v>
      </c>
      <c r="F79" s="16" t="s">
        <v>4</v>
      </c>
      <c r="G79" s="17" t="s">
        <v>5</v>
      </c>
      <c r="H79" s="18" t="s">
        <v>6</v>
      </c>
      <c r="I79" s="19"/>
      <c r="J79" s="18" t="s">
        <v>7</v>
      </c>
      <c r="K79" s="19"/>
      <c r="L79" s="20" t="s">
        <v>8</v>
      </c>
    </row>
    <row r="80" spans="3:12" ht="15.75" customHeight="1">
      <c r="C80" s="21" t="s">
        <v>9</v>
      </c>
      <c r="D80" s="22"/>
      <c r="E80" s="23"/>
      <c r="F80" s="17" t="s">
        <v>10</v>
      </c>
      <c r="G80" s="23"/>
      <c r="H80" s="23"/>
      <c r="I80" s="23"/>
      <c r="J80" s="23"/>
      <c r="K80" s="23"/>
      <c r="L80" s="20" t="s">
        <v>11</v>
      </c>
    </row>
    <row r="81" spans="2:12" ht="15.75" customHeight="1">
      <c r="B81" s="4"/>
      <c r="C81" s="4"/>
      <c r="D81" s="4"/>
      <c r="E81" s="24" t="s">
        <v>12</v>
      </c>
      <c r="F81" s="24" t="s">
        <v>13</v>
      </c>
      <c r="G81" s="24" t="s">
        <v>14</v>
      </c>
      <c r="H81" s="25" t="s">
        <v>15</v>
      </c>
      <c r="I81" s="25" t="s">
        <v>16</v>
      </c>
      <c r="J81" s="25" t="s">
        <v>15</v>
      </c>
      <c r="K81" s="25" t="s">
        <v>16</v>
      </c>
      <c r="L81" s="26" t="s">
        <v>17</v>
      </c>
    </row>
    <row r="82" spans="2:12" ht="15.75" customHeight="1">
      <c r="B82" s="13"/>
      <c r="C82" s="13"/>
      <c r="D82" s="13"/>
      <c r="E82" s="15"/>
      <c r="F82" s="27"/>
      <c r="G82" s="27"/>
      <c r="H82" s="28"/>
      <c r="I82" s="28"/>
      <c r="J82" s="28"/>
      <c r="K82" s="28"/>
      <c r="L82" s="29"/>
    </row>
    <row r="83" spans="3:12" ht="15.75" customHeight="1">
      <c r="C83" s="10" t="s">
        <v>69</v>
      </c>
      <c r="D83" s="9"/>
      <c r="E83" s="23">
        <v>5904</v>
      </c>
      <c r="F83" s="2">
        <v>4801</v>
      </c>
      <c r="G83" s="13">
        <f aca="true" t="shared" si="13" ref="G83:G95">F83-E83</f>
        <v>-1103</v>
      </c>
      <c r="H83" s="2">
        <v>324</v>
      </c>
      <c r="I83" s="2">
        <v>1427</v>
      </c>
      <c r="J83" s="2">
        <v>306</v>
      </c>
      <c r="K83" s="2">
        <v>1187</v>
      </c>
      <c r="L83" s="12">
        <f aca="true" t="shared" si="14" ref="L83:L95">F83/E83*100</f>
        <v>81.31775067750678</v>
      </c>
    </row>
    <row r="84" spans="3:12" ht="15.75" customHeight="1">
      <c r="C84" s="10" t="s">
        <v>70</v>
      </c>
      <c r="D84" s="9"/>
      <c r="E84" s="23">
        <v>12483</v>
      </c>
      <c r="F84" s="2">
        <v>12880</v>
      </c>
      <c r="G84" s="13">
        <f t="shared" si="13"/>
        <v>397</v>
      </c>
      <c r="H84" s="2">
        <v>1715</v>
      </c>
      <c r="I84" s="2">
        <v>1318</v>
      </c>
      <c r="J84" s="2">
        <v>1475</v>
      </c>
      <c r="K84" s="2">
        <v>1099</v>
      </c>
      <c r="L84" s="12">
        <f t="shared" si="14"/>
        <v>103.18032524232956</v>
      </c>
    </row>
    <row r="85" spans="3:12" ht="15.75" customHeight="1">
      <c r="C85" s="9" t="s">
        <v>71</v>
      </c>
      <c r="D85" s="9"/>
      <c r="E85" s="23">
        <v>5074</v>
      </c>
      <c r="F85" s="2">
        <v>4571</v>
      </c>
      <c r="G85" s="13">
        <f t="shared" si="13"/>
        <v>-503</v>
      </c>
      <c r="H85" s="2">
        <v>302</v>
      </c>
      <c r="I85" s="2">
        <v>805</v>
      </c>
      <c r="J85" s="2">
        <f>286+8</f>
        <v>294</v>
      </c>
      <c r="K85" s="2">
        <v>561</v>
      </c>
      <c r="L85" s="12">
        <f t="shared" si="14"/>
        <v>90.08671659440284</v>
      </c>
    </row>
    <row r="86" spans="3:12" ht="15.75" customHeight="1">
      <c r="C86" s="9" t="s">
        <v>72</v>
      </c>
      <c r="D86" s="9"/>
      <c r="E86" s="23">
        <v>8505</v>
      </c>
      <c r="F86" s="2">
        <v>7466</v>
      </c>
      <c r="G86" s="13">
        <f t="shared" si="13"/>
        <v>-1039</v>
      </c>
      <c r="H86" s="2">
        <v>464</v>
      </c>
      <c r="I86" s="2">
        <v>1503</v>
      </c>
      <c r="J86" s="2">
        <v>431</v>
      </c>
      <c r="K86" s="2">
        <v>1132</v>
      </c>
      <c r="L86" s="12">
        <f t="shared" si="14"/>
        <v>87.78365667254556</v>
      </c>
    </row>
    <row r="87" spans="3:12" ht="15.75" customHeight="1">
      <c r="C87" s="9" t="s">
        <v>73</v>
      </c>
      <c r="D87" s="9"/>
      <c r="E87" s="23">
        <v>7095</v>
      </c>
      <c r="F87" s="2">
        <v>7468</v>
      </c>
      <c r="G87" s="13">
        <f t="shared" si="13"/>
        <v>373</v>
      </c>
      <c r="H87" s="2">
        <v>1371</v>
      </c>
      <c r="I87" s="2">
        <f>657+341</f>
        <v>998</v>
      </c>
      <c r="J87" s="2">
        <v>793</v>
      </c>
      <c r="K87" s="2">
        <v>897</v>
      </c>
      <c r="L87" s="12">
        <f t="shared" si="14"/>
        <v>105.25722339675826</v>
      </c>
    </row>
    <row r="88" ht="15.75" customHeight="1">
      <c r="E88" s="23"/>
    </row>
    <row r="89" spans="3:12" ht="15.75" customHeight="1">
      <c r="C89" s="9" t="s">
        <v>74</v>
      </c>
      <c r="D89" s="9"/>
      <c r="E89" s="23">
        <v>6862</v>
      </c>
      <c r="F89" s="2">
        <v>6740</v>
      </c>
      <c r="G89" s="13">
        <f t="shared" si="13"/>
        <v>-122</v>
      </c>
      <c r="H89" s="2">
        <v>1039</v>
      </c>
      <c r="I89" s="2">
        <v>1161</v>
      </c>
      <c r="J89" s="2">
        <v>637</v>
      </c>
      <c r="K89" s="2">
        <v>915</v>
      </c>
      <c r="L89" s="12">
        <f t="shared" si="14"/>
        <v>98.22209268434858</v>
      </c>
    </row>
    <row r="90" spans="3:12" ht="15.75" customHeight="1">
      <c r="C90" s="9" t="s">
        <v>75</v>
      </c>
      <c r="D90" s="9"/>
      <c r="E90" s="23">
        <v>4580</v>
      </c>
      <c r="F90" s="2">
        <v>4005</v>
      </c>
      <c r="G90" s="13">
        <f t="shared" si="13"/>
        <v>-575</v>
      </c>
      <c r="H90" s="2">
        <v>252</v>
      </c>
      <c r="I90" s="2">
        <v>827</v>
      </c>
      <c r="J90" s="2">
        <v>238</v>
      </c>
      <c r="K90" s="2">
        <v>629</v>
      </c>
      <c r="L90" s="12">
        <f t="shared" si="14"/>
        <v>87.44541484716157</v>
      </c>
    </row>
    <row r="91" spans="3:12" ht="15.75" customHeight="1">
      <c r="C91" s="9" t="s">
        <v>76</v>
      </c>
      <c r="D91" s="9"/>
      <c r="E91" s="23">
        <v>9175</v>
      </c>
      <c r="F91" s="2">
        <v>8829</v>
      </c>
      <c r="G91" s="13">
        <f t="shared" si="13"/>
        <v>-346</v>
      </c>
      <c r="H91" s="2">
        <v>991</v>
      </c>
      <c r="I91" s="2">
        <v>1337</v>
      </c>
      <c r="J91" s="2">
        <v>676</v>
      </c>
      <c r="K91" s="2">
        <v>1110</v>
      </c>
      <c r="L91" s="12">
        <f t="shared" si="14"/>
        <v>96.22888283378747</v>
      </c>
    </row>
    <row r="92" spans="3:12" ht="15.75" customHeight="1">
      <c r="C92" s="9" t="s">
        <v>77</v>
      </c>
      <c r="D92" s="9"/>
      <c r="E92" s="23">
        <v>9593</v>
      </c>
      <c r="F92" s="2">
        <v>8951</v>
      </c>
      <c r="G92" s="13">
        <f t="shared" si="13"/>
        <v>-642</v>
      </c>
      <c r="H92" s="2">
        <v>836</v>
      </c>
      <c r="I92" s="2">
        <v>1478</v>
      </c>
      <c r="J92" s="2">
        <v>836</v>
      </c>
      <c r="K92" s="2">
        <v>1081</v>
      </c>
      <c r="L92" s="12">
        <f t="shared" si="14"/>
        <v>93.30762013968518</v>
      </c>
    </row>
    <row r="93" spans="3:12" ht="15.75" customHeight="1">
      <c r="C93" s="9" t="s">
        <v>78</v>
      </c>
      <c r="D93" s="9"/>
      <c r="E93" s="23">
        <v>5211</v>
      </c>
      <c r="F93" s="2">
        <v>4679</v>
      </c>
      <c r="G93" s="13">
        <f t="shared" si="13"/>
        <v>-532</v>
      </c>
      <c r="H93" s="2">
        <v>465</v>
      </c>
      <c r="I93" s="2">
        <v>997</v>
      </c>
      <c r="J93" s="2">
        <v>461</v>
      </c>
      <c r="K93" s="2">
        <v>762</v>
      </c>
      <c r="L93" s="12">
        <f t="shared" si="14"/>
        <v>89.79082709652658</v>
      </c>
    </row>
    <row r="94" ht="15.75" customHeight="1">
      <c r="E94" s="23"/>
    </row>
    <row r="95" spans="3:12" ht="15.75" customHeight="1">
      <c r="C95" s="9" t="s">
        <v>79</v>
      </c>
      <c r="D95" s="9"/>
      <c r="E95" s="23">
        <v>7877</v>
      </c>
      <c r="F95" s="2">
        <v>6880</v>
      </c>
      <c r="G95" s="13">
        <f t="shared" si="13"/>
        <v>-997</v>
      </c>
      <c r="H95" s="2">
        <v>765</v>
      </c>
      <c r="I95" s="2">
        <v>1762</v>
      </c>
      <c r="J95" s="2">
        <v>762</v>
      </c>
      <c r="K95" s="2">
        <v>1428</v>
      </c>
      <c r="L95" s="12">
        <f t="shared" si="14"/>
        <v>87.34289704202108</v>
      </c>
    </row>
    <row r="96" ht="15.75" customHeight="1">
      <c r="E96" s="23"/>
    </row>
    <row r="97" ht="15.75" customHeight="1">
      <c r="E97" s="23"/>
    </row>
    <row r="98" spans="3:12" ht="15.75" customHeight="1">
      <c r="C98" s="22" t="s">
        <v>80</v>
      </c>
      <c r="D98" s="22"/>
      <c r="E98" s="23">
        <f aca="true" t="shared" si="15" ref="E98:K98">SUM(E100:E114)</f>
        <v>77064</v>
      </c>
      <c r="F98" s="13">
        <f t="shared" si="15"/>
        <v>72234</v>
      </c>
      <c r="G98" s="13">
        <f t="shared" si="15"/>
        <v>-4830</v>
      </c>
      <c r="H98" s="13">
        <f t="shared" si="15"/>
        <v>9273</v>
      </c>
      <c r="I98" s="13">
        <f t="shared" si="15"/>
        <v>14103</v>
      </c>
      <c r="J98" s="13">
        <f t="shared" si="15"/>
        <v>7912</v>
      </c>
      <c r="K98" s="13">
        <f t="shared" si="15"/>
        <v>11525</v>
      </c>
      <c r="L98" s="12">
        <f aca="true" t="shared" si="16" ref="L98:L113">F98/E98*100</f>
        <v>93.73248209280598</v>
      </c>
    </row>
    <row r="99" ht="15.75" customHeight="1">
      <c r="E99" s="23"/>
    </row>
    <row r="100" spans="3:12" ht="15.75" customHeight="1">
      <c r="C100" s="9" t="s">
        <v>81</v>
      </c>
      <c r="D100" s="9"/>
      <c r="E100" s="23">
        <v>2005</v>
      </c>
      <c r="F100" s="2">
        <v>1990</v>
      </c>
      <c r="G100" s="13">
        <f aca="true" t="shared" si="17" ref="G100:G113">F100-E100</f>
        <v>-15</v>
      </c>
      <c r="H100" s="2">
        <v>16</v>
      </c>
      <c r="I100" s="2">
        <v>31</v>
      </c>
      <c r="J100" s="2">
        <v>16</v>
      </c>
      <c r="K100" s="2">
        <v>21</v>
      </c>
      <c r="L100" s="12">
        <f t="shared" si="16"/>
        <v>99.25187032418953</v>
      </c>
    </row>
    <row r="101" spans="3:12" ht="15.75" customHeight="1">
      <c r="C101" s="9" t="s">
        <v>82</v>
      </c>
      <c r="D101" s="9"/>
      <c r="E101" s="23">
        <v>8596</v>
      </c>
      <c r="F101" s="2">
        <v>7874</v>
      </c>
      <c r="G101" s="13">
        <f t="shared" si="17"/>
        <v>-722</v>
      </c>
      <c r="H101" s="2">
        <v>217</v>
      </c>
      <c r="I101" s="2">
        <f>653+286</f>
        <v>939</v>
      </c>
      <c r="J101" s="2">
        <v>217</v>
      </c>
      <c r="K101" s="2">
        <f>297+282</f>
        <v>579</v>
      </c>
      <c r="L101" s="12">
        <f t="shared" si="16"/>
        <v>91.60074453234063</v>
      </c>
    </row>
    <row r="102" spans="3:12" ht="15.75" customHeight="1">
      <c r="C102" s="9" t="s">
        <v>83</v>
      </c>
      <c r="D102" s="9"/>
      <c r="E102" s="23">
        <v>4238</v>
      </c>
      <c r="F102" s="2">
        <v>4213</v>
      </c>
      <c r="G102" s="13">
        <f t="shared" si="17"/>
        <v>-25</v>
      </c>
      <c r="H102" s="2">
        <v>18</v>
      </c>
      <c r="I102" s="2">
        <v>43</v>
      </c>
      <c r="J102" s="2">
        <v>18</v>
      </c>
      <c r="K102" s="2">
        <v>43</v>
      </c>
      <c r="L102" s="12">
        <f t="shared" si="16"/>
        <v>99.41009910335063</v>
      </c>
    </row>
    <row r="103" spans="3:12" ht="15.75" customHeight="1">
      <c r="C103" s="9" t="s">
        <v>84</v>
      </c>
      <c r="D103" s="9"/>
      <c r="E103" s="23">
        <v>4379</v>
      </c>
      <c r="F103" s="2">
        <v>4268</v>
      </c>
      <c r="G103" s="13">
        <f t="shared" si="17"/>
        <v>-111</v>
      </c>
      <c r="H103" s="2">
        <v>14</v>
      </c>
      <c r="I103" s="2">
        <v>125</v>
      </c>
      <c r="J103" s="2">
        <v>14</v>
      </c>
      <c r="K103" s="2">
        <v>125</v>
      </c>
      <c r="L103" s="12">
        <f t="shared" si="16"/>
        <v>97.4651746974195</v>
      </c>
    </row>
    <row r="104" spans="3:12" ht="15.75" customHeight="1">
      <c r="C104" s="9" t="s">
        <v>85</v>
      </c>
      <c r="D104" s="9"/>
      <c r="E104" s="23">
        <v>8125</v>
      </c>
      <c r="F104" s="2">
        <v>7900</v>
      </c>
      <c r="G104" s="13">
        <f t="shared" si="17"/>
        <v>-225</v>
      </c>
      <c r="H104" s="2">
        <v>1308</v>
      </c>
      <c r="I104" s="2">
        <v>1533</v>
      </c>
      <c r="J104" s="2">
        <v>988</v>
      </c>
      <c r="K104" s="2">
        <v>1265</v>
      </c>
      <c r="L104" s="12">
        <f t="shared" si="16"/>
        <v>97.23076923076923</v>
      </c>
    </row>
    <row r="105" ht="15.75" customHeight="1">
      <c r="E105" s="23"/>
    </row>
    <row r="106" spans="3:12" ht="15.75" customHeight="1">
      <c r="C106" s="9" t="s">
        <v>86</v>
      </c>
      <c r="D106" s="9"/>
      <c r="E106" s="23">
        <v>3671</v>
      </c>
      <c r="F106" s="2">
        <v>3244</v>
      </c>
      <c r="G106" s="13">
        <f t="shared" si="17"/>
        <v>-427</v>
      </c>
      <c r="H106" s="2">
        <v>184</v>
      </c>
      <c r="I106" s="2">
        <v>611</v>
      </c>
      <c r="J106" s="2">
        <v>184</v>
      </c>
      <c r="K106" s="2">
        <v>457</v>
      </c>
      <c r="L106" s="12">
        <f t="shared" si="16"/>
        <v>88.36829201852356</v>
      </c>
    </row>
    <row r="107" spans="3:12" ht="15.75" customHeight="1">
      <c r="C107" s="9" t="s">
        <v>87</v>
      </c>
      <c r="D107" s="9"/>
      <c r="E107" s="23">
        <v>3092</v>
      </c>
      <c r="F107" s="2">
        <v>3031</v>
      </c>
      <c r="G107" s="13">
        <f t="shared" si="17"/>
        <v>-61</v>
      </c>
      <c r="H107" s="2">
        <v>40</v>
      </c>
      <c r="I107" s="2">
        <v>101</v>
      </c>
      <c r="J107" s="2">
        <v>37</v>
      </c>
      <c r="K107" s="2">
        <v>57</v>
      </c>
      <c r="L107" s="12">
        <f t="shared" si="16"/>
        <v>98.02716688227684</v>
      </c>
    </row>
    <row r="108" spans="3:12" ht="15.75" customHeight="1">
      <c r="C108" s="9" t="s">
        <v>88</v>
      </c>
      <c r="D108" s="9"/>
      <c r="E108" s="23">
        <v>6612</v>
      </c>
      <c r="F108" s="2">
        <v>6749</v>
      </c>
      <c r="G108" s="13">
        <f t="shared" si="17"/>
        <v>137</v>
      </c>
      <c r="H108" s="2">
        <v>1675</v>
      </c>
      <c r="I108" s="2">
        <v>1538</v>
      </c>
      <c r="J108" s="2">
        <v>1649</v>
      </c>
      <c r="K108" s="2">
        <v>1267</v>
      </c>
      <c r="L108" s="12">
        <f t="shared" si="16"/>
        <v>102.07199032062917</v>
      </c>
    </row>
    <row r="109" spans="3:12" ht="15.75" customHeight="1">
      <c r="C109" s="9" t="s">
        <v>89</v>
      </c>
      <c r="D109" s="9"/>
      <c r="E109" s="23">
        <v>5824</v>
      </c>
      <c r="F109" s="2">
        <v>5851</v>
      </c>
      <c r="G109" s="13">
        <f t="shared" si="17"/>
        <v>27</v>
      </c>
      <c r="H109" s="2">
        <v>1214</v>
      </c>
      <c r="I109" s="2">
        <v>1187</v>
      </c>
      <c r="J109" s="2">
        <v>744</v>
      </c>
      <c r="K109" s="2">
        <v>981</v>
      </c>
      <c r="L109" s="12">
        <f t="shared" si="16"/>
        <v>100.4635989010989</v>
      </c>
    </row>
    <row r="110" spans="3:12" ht="15.75" customHeight="1">
      <c r="C110" s="9" t="s">
        <v>90</v>
      </c>
      <c r="D110" s="9"/>
      <c r="E110" s="23">
        <v>7273</v>
      </c>
      <c r="F110" s="2">
        <v>6537</v>
      </c>
      <c r="G110" s="13">
        <f t="shared" si="17"/>
        <v>-736</v>
      </c>
      <c r="H110" s="2">
        <v>989</v>
      </c>
      <c r="I110" s="2">
        <v>1725</v>
      </c>
      <c r="J110" s="2">
        <v>989</v>
      </c>
      <c r="K110" s="2">
        <v>1329</v>
      </c>
      <c r="L110" s="12">
        <f t="shared" si="16"/>
        <v>89.88037948576928</v>
      </c>
    </row>
    <row r="111" ht="15.75" customHeight="1">
      <c r="E111" s="23"/>
    </row>
    <row r="112" spans="3:12" ht="15.75" customHeight="1">
      <c r="C112" s="9" t="s">
        <v>91</v>
      </c>
      <c r="D112" s="9"/>
      <c r="E112" s="23">
        <v>12695</v>
      </c>
      <c r="F112" s="2">
        <v>11700</v>
      </c>
      <c r="G112" s="13">
        <f t="shared" si="17"/>
        <v>-995</v>
      </c>
      <c r="H112" s="2">
        <v>2392</v>
      </c>
      <c r="I112" s="2">
        <v>3387</v>
      </c>
      <c r="J112" s="2">
        <v>1858</v>
      </c>
      <c r="K112" s="2">
        <f>2974+43</f>
        <v>3017</v>
      </c>
      <c r="L112" s="12">
        <f t="shared" si="16"/>
        <v>92.16226860968885</v>
      </c>
    </row>
    <row r="113" spans="3:12" ht="15.75" customHeight="1">
      <c r="C113" s="9" t="s">
        <v>92</v>
      </c>
      <c r="D113" s="9"/>
      <c r="E113" s="23">
        <v>6062</v>
      </c>
      <c r="F113" s="2">
        <v>5260</v>
      </c>
      <c r="G113" s="13">
        <f t="shared" si="17"/>
        <v>-802</v>
      </c>
      <c r="H113" s="2">
        <v>902</v>
      </c>
      <c r="I113" s="2">
        <v>1704</v>
      </c>
      <c r="J113" s="2">
        <v>894</v>
      </c>
      <c r="K113" s="2">
        <v>1424</v>
      </c>
      <c r="L113" s="12">
        <f t="shared" si="16"/>
        <v>86.77004289013527</v>
      </c>
    </row>
    <row r="114" spans="3:12" ht="15.75" customHeight="1">
      <c r="C114" s="9" t="s">
        <v>93</v>
      </c>
      <c r="D114" s="9"/>
      <c r="E114" s="23">
        <v>4492</v>
      </c>
      <c r="F114" s="2">
        <v>3617</v>
      </c>
      <c r="G114" s="13">
        <f>F114-E114</f>
        <v>-875</v>
      </c>
      <c r="H114" s="2">
        <v>304</v>
      </c>
      <c r="I114" s="2">
        <v>1179</v>
      </c>
      <c r="J114" s="2">
        <v>304</v>
      </c>
      <c r="K114" s="2">
        <v>960</v>
      </c>
      <c r="L114" s="12">
        <f>F114/E114*100</f>
        <v>80.52092609082814</v>
      </c>
    </row>
    <row r="115" ht="15.75" customHeight="1">
      <c r="E115" s="23"/>
    </row>
    <row r="116" ht="15.75" customHeight="1">
      <c r="E116" s="23"/>
    </row>
    <row r="117" spans="3:12" ht="15.75" customHeight="1">
      <c r="C117" s="22" t="s">
        <v>94</v>
      </c>
      <c r="D117" s="22"/>
      <c r="E117" s="23">
        <f aca="true" t="shared" si="18" ref="E117:K117">SUM(E119:E129)</f>
        <v>52364</v>
      </c>
      <c r="F117" s="13">
        <f t="shared" si="18"/>
        <v>51134</v>
      </c>
      <c r="G117" s="13">
        <f t="shared" si="18"/>
        <v>-1230</v>
      </c>
      <c r="H117" s="13">
        <f t="shared" si="18"/>
        <v>3853</v>
      </c>
      <c r="I117" s="13">
        <f t="shared" si="18"/>
        <v>5083</v>
      </c>
      <c r="J117" s="13">
        <f t="shared" si="18"/>
        <v>2987</v>
      </c>
      <c r="K117" s="13">
        <f t="shared" si="18"/>
        <v>3979</v>
      </c>
      <c r="L117" s="12">
        <f aca="true" t="shared" si="19" ref="L117:L129">F117/E117*100</f>
        <v>97.65105797876403</v>
      </c>
    </row>
    <row r="118" ht="15.75" customHeight="1">
      <c r="E118" s="23"/>
    </row>
    <row r="119" spans="3:12" ht="15.75" customHeight="1">
      <c r="C119" s="9" t="s">
        <v>95</v>
      </c>
      <c r="D119" s="9"/>
      <c r="E119" s="23">
        <v>6871</v>
      </c>
      <c r="F119" s="2">
        <v>6481</v>
      </c>
      <c r="G119" s="13">
        <f aca="true" t="shared" si="20" ref="G119:G129">F119-E119</f>
        <v>-390</v>
      </c>
      <c r="H119" s="2">
        <v>183</v>
      </c>
      <c r="I119" s="2">
        <v>573</v>
      </c>
      <c r="J119" s="2">
        <v>149</v>
      </c>
      <c r="K119" s="2">
        <v>477</v>
      </c>
      <c r="L119" s="12">
        <f t="shared" si="19"/>
        <v>94.32397030999854</v>
      </c>
    </row>
    <row r="120" spans="3:12" ht="15.75" customHeight="1">
      <c r="C120" s="9" t="s">
        <v>96</v>
      </c>
      <c r="D120" s="9"/>
      <c r="E120" s="23">
        <v>2396</v>
      </c>
      <c r="F120" s="2">
        <v>2355</v>
      </c>
      <c r="G120" s="13">
        <f t="shared" si="20"/>
        <v>-41</v>
      </c>
      <c r="H120" s="2">
        <v>117</v>
      </c>
      <c r="I120" s="2">
        <v>158</v>
      </c>
      <c r="J120" s="2">
        <v>117</v>
      </c>
      <c r="K120" s="2">
        <v>96</v>
      </c>
      <c r="L120" s="12">
        <f t="shared" si="19"/>
        <v>98.28881469115191</v>
      </c>
    </row>
    <row r="121" spans="3:12" ht="15.75" customHeight="1">
      <c r="C121" s="9" t="s">
        <v>97</v>
      </c>
      <c r="D121" s="9"/>
      <c r="E121" s="23">
        <v>4306</v>
      </c>
      <c r="F121" s="2">
        <v>4011</v>
      </c>
      <c r="G121" s="13">
        <f t="shared" si="20"/>
        <v>-295</v>
      </c>
      <c r="H121" s="2">
        <v>128</v>
      </c>
      <c r="I121" s="2">
        <v>423</v>
      </c>
      <c r="J121" s="2">
        <v>128</v>
      </c>
      <c r="K121" s="2">
        <v>303</v>
      </c>
      <c r="L121" s="12">
        <f t="shared" si="19"/>
        <v>93.14909428704134</v>
      </c>
    </row>
    <row r="122" spans="3:12" ht="15.75" customHeight="1">
      <c r="C122" s="9" t="s">
        <v>98</v>
      </c>
      <c r="D122" s="9"/>
      <c r="E122" s="23">
        <v>4452</v>
      </c>
      <c r="F122" s="2">
        <v>4220</v>
      </c>
      <c r="G122" s="13">
        <f t="shared" si="20"/>
        <v>-232</v>
      </c>
      <c r="H122" s="2">
        <v>312</v>
      </c>
      <c r="I122" s="2">
        <v>544</v>
      </c>
      <c r="J122" s="2">
        <v>208</v>
      </c>
      <c r="K122" s="2">
        <v>446</v>
      </c>
      <c r="L122" s="12">
        <f t="shared" si="19"/>
        <v>94.78885893980234</v>
      </c>
    </row>
    <row r="123" spans="3:12" ht="15.75" customHeight="1">
      <c r="C123" s="9" t="s">
        <v>99</v>
      </c>
      <c r="D123" s="9"/>
      <c r="E123" s="23">
        <v>4494</v>
      </c>
      <c r="F123" s="2">
        <v>4525</v>
      </c>
      <c r="G123" s="13">
        <f t="shared" si="20"/>
        <v>31</v>
      </c>
      <c r="H123" s="2">
        <v>56</v>
      </c>
      <c r="I123" s="2">
        <v>25</v>
      </c>
      <c r="J123" s="2">
        <v>56</v>
      </c>
      <c r="K123" s="2">
        <v>25</v>
      </c>
      <c r="L123" s="12">
        <f t="shared" si="19"/>
        <v>100.68980863373386</v>
      </c>
    </row>
    <row r="124" ht="15.75" customHeight="1">
      <c r="E124" s="23"/>
    </row>
    <row r="125" spans="3:12" ht="15.75" customHeight="1">
      <c r="C125" s="9" t="s">
        <v>100</v>
      </c>
      <c r="D125" s="9"/>
      <c r="E125" s="23">
        <v>4759</v>
      </c>
      <c r="F125" s="2">
        <v>4665</v>
      </c>
      <c r="G125" s="13">
        <f t="shared" si="20"/>
        <v>-94</v>
      </c>
      <c r="H125" s="2">
        <v>207</v>
      </c>
      <c r="I125" s="2">
        <v>301</v>
      </c>
      <c r="J125" s="2">
        <v>131</v>
      </c>
      <c r="K125" s="2">
        <v>284</v>
      </c>
      <c r="L125" s="12">
        <f t="shared" si="19"/>
        <v>98.02479512502626</v>
      </c>
    </row>
    <row r="126" spans="3:12" ht="15.75" customHeight="1">
      <c r="C126" s="9" t="s">
        <v>101</v>
      </c>
      <c r="D126" s="9"/>
      <c r="E126" s="23">
        <v>8129</v>
      </c>
      <c r="F126" s="2">
        <v>7969</v>
      </c>
      <c r="G126" s="13">
        <f t="shared" si="20"/>
        <v>-160</v>
      </c>
      <c r="H126" s="2">
        <v>863</v>
      </c>
      <c r="I126" s="2">
        <f>851+172</f>
        <v>1023</v>
      </c>
      <c r="J126" s="2">
        <v>858</v>
      </c>
      <c r="K126" s="2">
        <v>712</v>
      </c>
      <c r="L126" s="12">
        <f t="shared" si="19"/>
        <v>98.03173822118342</v>
      </c>
    </row>
    <row r="127" spans="3:12" ht="15.75" customHeight="1">
      <c r="C127" s="9" t="s">
        <v>102</v>
      </c>
      <c r="D127" s="9"/>
      <c r="E127" s="23">
        <v>5288</v>
      </c>
      <c r="F127" s="2">
        <v>5590</v>
      </c>
      <c r="G127" s="13">
        <f t="shared" si="20"/>
        <v>302</v>
      </c>
      <c r="H127" s="2">
        <v>1052</v>
      </c>
      <c r="I127" s="2">
        <f>666+84</f>
        <v>750</v>
      </c>
      <c r="J127" s="2">
        <v>407</v>
      </c>
      <c r="K127" s="2">
        <v>748</v>
      </c>
      <c r="L127" s="12">
        <f t="shared" si="19"/>
        <v>105.7110438729198</v>
      </c>
    </row>
    <row r="128" spans="3:12" ht="15.75" customHeight="1">
      <c r="C128" s="9" t="s">
        <v>103</v>
      </c>
      <c r="D128" s="9"/>
      <c r="E128" s="23">
        <v>7918</v>
      </c>
      <c r="F128" s="2">
        <v>7314</v>
      </c>
      <c r="G128" s="13">
        <f t="shared" si="20"/>
        <v>-604</v>
      </c>
      <c r="H128" s="2">
        <v>459</v>
      </c>
      <c r="I128" s="2">
        <f>954+109</f>
        <v>1063</v>
      </c>
      <c r="J128" s="2">
        <v>459</v>
      </c>
      <c r="K128" s="2">
        <v>744</v>
      </c>
      <c r="L128" s="12">
        <f t="shared" si="19"/>
        <v>92.37181106339985</v>
      </c>
    </row>
    <row r="129" spans="3:12" ht="15.75" customHeight="1">
      <c r="C129" s="9" t="s">
        <v>104</v>
      </c>
      <c r="D129" s="9"/>
      <c r="E129" s="23">
        <v>3751</v>
      </c>
      <c r="F129" s="2">
        <v>4004</v>
      </c>
      <c r="G129" s="13">
        <f t="shared" si="20"/>
        <v>253</v>
      </c>
      <c r="H129" s="2">
        <v>476</v>
      </c>
      <c r="I129" s="2">
        <v>223</v>
      </c>
      <c r="J129" s="2">
        <v>474</v>
      </c>
      <c r="K129" s="2">
        <v>144</v>
      </c>
      <c r="L129" s="12">
        <f t="shared" si="19"/>
        <v>106.7448680351906</v>
      </c>
    </row>
    <row r="130" ht="15.75" customHeight="1">
      <c r="E130" s="23"/>
    </row>
    <row r="131" ht="15.75" customHeight="1">
      <c r="E131" s="23"/>
    </row>
    <row r="132" spans="3:12" ht="15.75" customHeight="1">
      <c r="C132" s="22" t="s">
        <v>105</v>
      </c>
      <c r="D132" s="22"/>
      <c r="E132" s="23">
        <f>SUM(E134:E137)</f>
        <v>35089</v>
      </c>
      <c r="F132" s="13">
        <f aca="true" t="shared" si="21" ref="F132:K132">SUM(F134:F137)</f>
        <v>35120</v>
      </c>
      <c r="G132" s="13">
        <f t="shared" si="21"/>
        <v>31</v>
      </c>
      <c r="H132" s="13">
        <f t="shared" si="21"/>
        <v>4228</v>
      </c>
      <c r="I132" s="13">
        <f t="shared" si="21"/>
        <v>4197</v>
      </c>
      <c r="J132" s="13">
        <f t="shared" si="21"/>
        <v>3355</v>
      </c>
      <c r="K132" s="13">
        <f t="shared" si="21"/>
        <v>3324</v>
      </c>
      <c r="L132" s="12">
        <f aca="true" t="shared" si="22" ref="L132:L137">F132/E132*100</f>
        <v>100.0883467753427</v>
      </c>
    </row>
    <row r="133" ht="15.75" customHeight="1">
      <c r="E133" s="23"/>
    </row>
    <row r="134" spans="3:12" ht="15.75" customHeight="1">
      <c r="C134" s="9" t="s">
        <v>106</v>
      </c>
      <c r="D134" s="9"/>
      <c r="E134" s="23">
        <v>13098</v>
      </c>
      <c r="F134" s="2">
        <v>14633</v>
      </c>
      <c r="G134" s="13">
        <f>F134-E134</f>
        <v>1535</v>
      </c>
      <c r="H134" s="2">
        <v>2312</v>
      </c>
      <c r="I134" s="2">
        <v>777</v>
      </c>
      <c r="J134" s="2">
        <v>1759</v>
      </c>
      <c r="K134" s="2">
        <v>682</v>
      </c>
      <c r="L134" s="12">
        <f t="shared" si="22"/>
        <v>111.71934646510917</v>
      </c>
    </row>
    <row r="135" spans="3:12" ht="15.75" customHeight="1">
      <c r="C135" s="9" t="s">
        <v>107</v>
      </c>
      <c r="D135" s="9"/>
      <c r="E135" s="23">
        <v>7348</v>
      </c>
      <c r="F135" s="2">
        <v>7087</v>
      </c>
      <c r="G135" s="13">
        <f>F135-E135</f>
        <v>-261</v>
      </c>
      <c r="H135" s="2">
        <v>717</v>
      </c>
      <c r="I135" s="2">
        <v>978</v>
      </c>
      <c r="J135" s="2">
        <v>399</v>
      </c>
      <c r="K135" s="2">
        <v>814</v>
      </c>
      <c r="L135" s="12">
        <f t="shared" si="22"/>
        <v>96.44801306477953</v>
      </c>
    </row>
    <row r="136" spans="3:12" ht="15.75" customHeight="1">
      <c r="C136" s="9" t="s">
        <v>108</v>
      </c>
      <c r="D136" s="9"/>
      <c r="E136" s="23">
        <v>9701</v>
      </c>
      <c r="F136" s="2">
        <v>8981</v>
      </c>
      <c r="G136" s="13">
        <f>F136-E136</f>
        <v>-720</v>
      </c>
      <c r="H136" s="2">
        <v>787</v>
      </c>
      <c r="I136" s="2">
        <v>1507</v>
      </c>
      <c r="J136" s="2">
        <v>785</v>
      </c>
      <c r="K136" s="2">
        <v>1115</v>
      </c>
      <c r="L136" s="12">
        <f t="shared" si="22"/>
        <v>92.57808473353263</v>
      </c>
    </row>
    <row r="137" spans="3:12" ht="15.75" customHeight="1">
      <c r="C137" s="9" t="s">
        <v>109</v>
      </c>
      <c r="D137" s="9"/>
      <c r="E137" s="23">
        <v>4942</v>
      </c>
      <c r="F137" s="2">
        <v>4419</v>
      </c>
      <c r="G137" s="13">
        <f>F137-E137</f>
        <v>-523</v>
      </c>
      <c r="H137" s="2">
        <v>412</v>
      </c>
      <c r="I137" s="2">
        <f>898+37</f>
        <v>935</v>
      </c>
      <c r="J137" s="2">
        <v>412</v>
      </c>
      <c r="K137" s="2">
        <f>676+37</f>
        <v>713</v>
      </c>
      <c r="L137" s="12">
        <f t="shared" si="22"/>
        <v>89.41723998381222</v>
      </c>
    </row>
    <row r="138" ht="15.75" customHeight="1">
      <c r="E138" s="23"/>
    </row>
    <row r="139" ht="15.75" customHeight="1">
      <c r="E139" s="23"/>
    </row>
    <row r="140" spans="3:12" ht="15.75" customHeight="1">
      <c r="C140" s="22" t="s">
        <v>110</v>
      </c>
      <c r="D140" s="22"/>
      <c r="E140" s="23">
        <f aca="true" t="shared" si="23" ref="E140:K140">SUM(E142:E148)</f>
        <v>43512</v>
      </c>
      <c r="F140" s="13">
        <f t="shared" si="23"/>
        <v>43558</v>
      </c>
      <c r="G140" s="13">
        <f t="shared" si="23"/>
        <v>46</v>
      </c>
      <c r="H140" s="13">
        <f t="shared" si="23"/>
        <v>2719</v>
      </c>
      <c r="I140" s="13">
        <f t="shared" si="23"/>
        <v>2673</v>
      </c>
      <c r="J140" s="13">
        <f t="shared" si="23"/>
        <v>2183</v>
      </c>
      <c r="K140" s="13">
        <f t="shared" si="23"/>
        <v>2139</v>
      </c>
      <c r="L140" s="12">
        <f aca="true" t="shared" si="24" ref="L140:L148">F140/E140*100</f>
        <v>100.10571796286084</v>
      </c>
    </row>
    <row r="141" ht="15.75" customHeight="1">
      <c r="E141" s="23"/>
    </row>
    <row r="142" spans="3:12" ht="15.75" customHeight="1">
      <c r="C142" s="9" t="s">
        <v>111</v>
      </c>
      <c r="D142" s="9"/>
      <c r="E142" s="23">
        <v>16367</v>
      </c>
      <c r="F142" s="2">
        <v>16929</v>
      </c>
      <c r="G142" s="13">
        <f aca="true" t="shared" si="25" ref="G142:G148">F142-E142</f>
        <v>562</v>
      </c>
      <c r="H142" s="2">
        <v>962</v>
      </c>
      <c r="I142" s="2">
        <v>400</v>
      </c>
      <c r="J142" s="2">
        <v>694</v>
      </c>
      <c r="K142" s="2">
        <v>400</v>
      </c>
      <c r="L142" s="12">
        <f t="shared" si="24"/>
        <v>103.43373862039469</v>
      </c>
    </row>
    <row r="143" spans="3:12" ht="15.75" customHeight="1">
      <c r="C143" s="9" t="s">
        <v>112</v>
      </c>
      <c r="D143" s="9"/>
      <c r="E143" s="23">
        <v>8606</v>
      </c>
      <c r="F143" s="2">
        <v>8148</v>
      </c>
      <c r="G143" s="13">
        <f t="shared" si="25"/>
        <v>-458</v>
      </c>
      <c r="H143" s="2">
        <v>594</v>
      </c>
      <c r="I143" s="2">
        <v>1052</v>
      </c>
      <c r="J143" s="2">
        <v>594</v>
      </c>
      <c r="K143" s="2">
        <v>738</v>
      </c>
      <c r="L143" s="12">
        <f t="shared" si="24"/>
        <v>94.67813153613758</v>
      </c>
    </row>
    <row r="144" spans="3:12" ht="15.75" customHeight="1">
      <c r="C144" s="9" t="s">
        <v>113</v>
      </c>
      <c r="D144" s="9"/>
      <c r="E144" s="23">
        <v>5035</v>
      </c>
      <c r="F144" s="2">
        <v>5232</v>
      </c>
      <c r="G144" s="13">
        <f t="shared" si="25"/>
        <v>197</v>
      </c>
      <c r="H144" s="2">
        <v>534</v>
      </c>
      <c r="I144" s="2">
        <v>337</v>
      </c>
      <c r="J144" s="2">
        <v>369</v>
      </c>
      <c r="K144" s="2">
        <v>334</v>
      </c>
      <c r="L144" s="12">
        <f t="shared" si="24"/>
        <v>103.91261171797419</v>
      </c>
    </row>
    <row r="145" spans="3:12" ht="15.75" customHeight="1">
      <c r="C145" s="9" t="s">
        <v>114</v>
      </c>
      <c r="D145" s="9"/>
      <c r="E145" s="23">
        <v>3119</v>
      </c>
      <c r="F145" s="2">
        <v>2863</v>
      </c>
      <c r="G145" s="13">
        <f t="shared" si="25"/>
        <v>-256</v>
      </c>
      <c r="H145" s="2">
        <v>149</v>
      </c>
      <c r="I145" s="2">
        <v>405</v>
      </c>
      <c r="J145" s="2">
        <v>149</v>
      </c>
      <c r="K145" s="2">
        <v>292</v>
      </c>
      <c r="L145" s="12">
        <f t="shared" si="24"/>
        <v>91.7922411029176</v>
      </c>
    </row>
    <row r="146" spans="3:12" ht="15.75" customHeight="1">
      <c r="C146" s="9" t="s">
        <v>115</v>
      </c>
      <c r="D146" s="9"/>
      <c r="E146" s="23">
        <v>4743</v>
      </c>
      <c r="F146" s="2">
        <v>4602</v>
      </c>
      <c r="G146" s="13">
        <f t="shared" si="25"/>
        <v>-141</v>
      </c>
      <c r="H146" s="2">
        <v>187</v>
      </c>
      <c r="I146" s="2">
        <v>328</v>
      </c>
      <c r="J146" s="2">
        <v>187</v>
      </c>
      <c r="K146" s="2">
        <v>224</v>
      </c>
      <c r="L146" s="12">
        <f t="shared" si="24"/>
        <v>97.02719797596457</v>
      </c>
    </row>
    <row r="147" ht="15.75" customHeight="1">
      <c r="E147" s="23"/>
    </row>
    <row r="148" spans="2:12" ht="15.75" customHeight="1" thickBot="1">
      <c r="B148" s="3"/>
      <c r="C148" s="11" t="s">
        <v>116</v>
      </c>
      <c r="D148" s="11"/>
      <c r="E148" s="33">
        <v>5642</v>
      </c>
      <c r="F148" s="3">
        <v>5784</v>
      </c>
      <c r="G148" s="3">
        <f t="shared" si="25"/>
        <v>142</v>
      </c>
      <c r="H148" s="3">
        <v>293</v>
      </c>
      <c r="I148" s="3">
        <v>151</v>
      </c>
      <c r="J148" s="3">
        <v>190</v>
      </c>
      <c r="K148" s="3">
        <v>151</v>
      </c>
      <c r="L148" s="14">
        <f t="shared" si="24"/>
        <v>102.51683800070896</v>
      </c>
    </row>
    <row r="149" ht="15.75" customHeight="1"/>
    <row r="150" ht="13.5" customHeight="1"/>
    <row r="151" ht="13.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perSize="9" scale="68" r:id="rId1"/>
  <rowBreaks count="1" manualBreakCount="1">
    <brk id="7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1999-12-22T01:48:15Z</cp:lastPrinted>
  <dcterms:modified xsi:type="dcterms:W3CDTF">1999-12-22T01:48:17Z</dcterms:modified>
  <cp:category/>
  <cp:version/>
  <cp:contentType/>
  <cp:contentStatus/>
</cp:coreProperties>
</file>